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ink/ink9.xml" ContentType="application/inkml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ink/ink34.xml" ContentType="application/inkml+xml"/>
  <Override PartName="/xl/ink/ink35.xml" ContentType="application/inkml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:\לימודיות 2026\סמסטר ב\לימודיה אמצע יסודות המימון\"/>
    </mc:Choice>
  </mc:AlternateContent>
  <xr:revisionPtr revIDLastSave="0" documentId="13_ncr:1_{C4D4162B-DA84-423E-9D2E-94762415EC8F}" xr6:coauthVersionLast="47" xr6:coauthVersionMax="47" xr10:uidLastSave="{00000000-0000-0000-0000-000000000000}"/>
  <bookViews>
    <workbookView xWindow="2220" yWindow="0" windowWidth="27780" windowHeight="16680" tabRatio="718" xr2:uid="{00000000-000D-0000-FFFF-FFFF00000000}"/>
  </bookViews>
  <sheets>
    <sheet name="פתיח" sheetId="1" r:id="rId1"/>
    <sheet name="מושגים" sheetId="2" r:id="rId2"/>
    <sheet name="ש 4" sheetId="10" r:id="rId3"/>
    <sheet name="ריביות" sheetId="3" r:id="rId4"/>
    <sheet name="FV" sheetId="4" r:id="rId5"/>
    <sheet name="שלושה בנקים" sheetId="9" r:id="rId6"/>
    <sheet name="ש 3" sheetId="11" r:id="rId7"/>
    <sheet name="ש 18" sheetId="12" r:id="rId8"/>
    <sheet name="קפיצות" sheetId="7" r:id="rId9"/>
    <sheet name="ש 1" sheetId="13" r:id="rId10"/>
    <sheet name="שלוש חלופות" sheetId="6" r:id="rId11"/>
    <sheet name="השוואה" sheetId="17" r:id="rId12"/>
    <sheet name="תרגול עצמי" sheetId="19" r:id="rId13"/>
    <sheet name="ש 16" sheetId="16" r:id="rId14"/>
    <sheet name="ש 12" sheetId="15" r:id="rId15"/>
    <sheet name="שפיצר" sheetId="8" r:id="rId16"/>
    <sheet name="ש 14 קיקי" sheetId="18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1" l="1"/>
  <c r="M29" i="11" s="1"/>
  <c r="Q30" i="11" s="1"/>
  <c r="M36" i="11"/>
  <c r="M35" i="11"/>
  <c r="M34" i="11"/>
  <c r="S45" i="4"/>
  <c r="T28" i="8"/>
  <c r="T26" i="8"/>
  <c r="T25" i="8"/>
  <c r="C27" i="18"/>
  <c r="C25" i="18"/>
  <c r="F95" i="8"/>
  <c r="F93" i="8"/>
  <c r="F98" i="8" l="1"/>
  <c r="F99" i="8" s="1"/>
  <c r="C33" i="18"/>
  <c r="C32" i="18"/>
  <c r="C29" i="18"/>
  <c r="C31" i="18" s="1"/>
  <c r="R11" i="15" l="1"/>
  <c r="R8" i="15"/>
  <c r="R14" i="15" s="1"/>
  <c r="R19" i="15" s="1"/>
  <c r="P19" i="15" s="1"/>
  <c r="P8" i="15"/>
  <c r="C23" i="13"/>
  <c r="G23" i="13" s="1"/>
  <c r="S26" i="12"/>
  <c r="S32" i="12" s="1"/>
  <c r="S12" i="11"/>
  <c r="M13" i="10"/>
  <c r="L15" i="10" s="1"/>
  <c r="K41" i="9" l="1"/>
  <c r="K42" i="9" s="1"/>
  <c r="K36" i="9"/>
  <c r="G112" i="9" l="1"/>
  <c r="M92" i="9"/>
  <c r="O92" i="9" s="1"/>
  <c r="G92" i="9"/>
  <c r="C88" i="9"/>
  <c r="G87" i="9" s="1"/>
  <c r="C83" i="9"/>
  <c r="M83" i="9" s="1"/>
  <c r="O83" i="9" s="1"/>
  <c r="M89" i="9" l="1"/>
  <c r="O89" i="9" s="1"/>
  <c r="O95" i="9" s="1"/>
  <c r="G82" i="9"/>
  <c r="G111" i="9" s="1"/>
  <c r="G114" i="9" s="1"/>
  <c r="N17" i="7" l="1"/>
  <c r="N15" i="7"/>
  <c r="N18" i="7" l="1"/>
  <c r="N22" i="7" s="1"/>
  <c r="R33" i="7" l="1"/>
  <c r="R35" i="7" s="1"/>
  <c r="R47" i="7" s="1"/>
  <c r="R49" i="7" s="1"/>
  <c r="E45" i="6"/>
  <c r="E44" i="6"/>
  <c r="E42" i="6"/>
  <c r="K38" i="6"/>
  <c r="H38" i="6"/>
  <c r="C37" i="6"/>
  <c r="F36" i="6"/>
  <c r="C36" i="6"/>
  <c r="C34" i="6"/>
  <c r="E33" i="6"/>
  <c r="S39" i="4" l="1"/>
  <c r="Y39" i="4"/>
  <c r="Y41" i="4" s="1"/>
  <c r="S35" i="4" s="1"/>
</calcChain>
</file>

<file path=xl/sharedStrings.xml><?xml version="1.0" encoding="utf-8"?>
<sst xmlns="http://schemas.openxmlformats.org/spreadsheetml/2006/main" count="276" uniqueCount="199">
  <si>
    <t>אין מחשבון</t>
  </si>
  <si>
    <t>המבחן עם המאתגר של התואר</t>
  </si>
  <si>
    <t>התנהלו נכון עם הזמן</t>
  </si>
  <si>
    <t>המבחנים מ 2024 הם הרבה יותר מורכבים לכן הם הכי חשובים</t>
  </si>
  <si>
    <t>לאחרונה יש 10 נקודות פקטור במועד א וגם במועד ב</t>
  </si>
  <si>
    <t>תשובה א נכונה</t>
  </si>
  <si>
    <t xml:space="preserve">מהו הסכום שיצטבר בתום התקופה כלומר מחפשים FV </t>
  </si>
  <si>
    <t>Nper</t>
  </si>
  <si>
    <t>Pmt</t>
  </si>
  <si>
    <t>חודשי</t>
  </si>
  <si>
    <t>Rate</t>
  </si>
  <si>
    <t>שנתית</t>
  </si>
  <si>
    <t>FV=?</t>
  </si>
  <si>
    <t>PV</t>
  </si>
  <si>
    <t>נקו-בה בחלו-קה</t>
  </si>
  <si>
    <t>תשובה ב נכונה</t>
  </si>
  <si>
    <t>עלות החופשה</t>
  </si>
  <si>
    <t>הנחת מזומן</t>
  </si>
  <si>
    <t>חלופה א:</t>
  </si>
  <si>
    <t>קנס פיגורים</t>
  </si>
  <si>
    <t>תשלום חצי שנתי קבוע</t>
  </si>
  <si>
    <t>ריבית חודשית</t>
  </si>
  <si>
    <t>חלופה ב:</t>
  </si>
  <si>
    <t>ריבית שנתית</t>
  </si>
  <si>
    <t>תשלום בעוד שנה עם קנס</t>
  </si>
  <si>
    <t>ריבית חציונית</t>
  </si>
  <si>
    <t>חלופה ג:</t>
  </si>
  <si>
    <t>יותר ברור (של רועי):</t>
  </si>
  <si>
    <t>pmt</t>
  </si>
  <si>
    <t>חצי שנתי</t>
  </si>
  <si>
    <t xml:space="preserve">שאלו "מהו הערך הנוכחי" כלומר מבקשים PV </t>
  </si>
  <si>
    <t>תשובה ד נכונה</t>
  </si>
  <si>
    <t>NPER</t>
  </si>
  <si>
    <t>רבעונים</t>
  </si>
  <si>
    <t>PMT</t>
  </si>
  <si>
    <t>תזכורת: ברבעון 3 חודשים</t>
  </si>
  <si>
    <t>RATE</t>
  </si>
  <si>
    <t>רבעוני</t>
  </si>
  <si>
    <t>PV1</t>
  </si>
  <si>
    <t>חוק</t>
  </si>
  <si>
    <t>בשאלת קפיצות (התשלום הראשון בזמן אחר מהתדירות שבשאלה)</t>
  </si>
  <si>
    <t xml:space="preserve">ה PV מתקבל מתי שקרה התשלום הראשון. </t>
  </si>
  <si>
    <t>PV4</t>
  </si>
  <si>
    <t>לכן קיבלנו ב PV4</t>
  </si>
  <si>
    <t>שלב 1 מ 2</t>
  </si>
  <si>
    <t>שלב 2 מ 2</t>
  </si>
  <si>
    <t>קל לזכור: TYPE 1 מביא לי PV של התשלום הראשון לכן נקבל PV4</t>
  </si>
  <si>
    <t>כעת נזיז את PV4 להיות PV0: כאן אנו מזיזים את סכום הכסף ואין פה PMT למרות שבשלב הקודם כן היה</t>
  </si>
  <si>
    <t>א נכונה</t>
  </si>
  <si>
    <t>תרגול עצמי</t>
  </si>
  <si>
    <t>כל 3 חודשים</t>
  </si>
  <si>
    <t>ריבית ל 3 חודשים</t>
  </si>
  <si>
    <t>PV=?</t>
  </si>
  <si>
    <t>תשובה ה נכונה</t>
  </si>
  <si>
    <t>ריבית רבעונית</t>
  </si>
  <si>
    <t>פיקדון א</t>
  </si>
  <si>
    <t>pv</t>
  </si>
  <si>
    <t>הסכום שיצטבר לאחר שנה</t>
  </si>
  <si>
    <t>n</t>
  </si>
  <si>
    <t>פיקדון ב</t>
  </si>
  <si>
    <t>פיקדון ג</t>
  </si>
  <si>
    <t>סך הסכום שיצטבר לאחר שנה</t>
  </si>
  <si>
    <t>סך הסכום שהופקד בתחילת השנה</t>
  </si>
  <si>
    <t xml:space="preserve">ריבית שנתית אפקטיבית שטובה תרוויח </t>
  </si>
  <si>
    <t>דרך נוספת עם האפקטיבית: קצת יותר מתוחכם</t>
  </si>
  <si>
    <t>FV</t>
  </si>
  <si>
    <t>ריבית אפקטיבית לשנה</t>
  </si>
  <si>
    <t>שאלה 8</t>
  </si>
  <si>
    <t>בנק א'</t>
  </si>
  <si>
    <t>בנק א</t>
  </si>
  <si>
    <t>בנק ב'</t>
  </si>
  <si>
    <t>בנק ב</t>
  </si>
  <si>
    <t>בנק ג'</t>
  </si>
  <si>
    <t>תשובה ג נכונה</t>
  </si>
  <si>
    <t>ריבית אפטיבית שנתית</t>
  </si>
  <si>
    <t>זיהוי הנושא</t>
  </si>
  <si>
    <t>"כמה שנים נוספות...?"</t>
  </si>
  <si>
    <t>חישוב ערך של זמן בשנים</t>
  </si>
  <si>
    <t>Fv</t>
  </si>
  <si>
    <t>הריבית בש"ח שהוא הרוויח בשנה 1 הינה 2000</t>
  </si>
  <si>
    <t>ריבית לשנה</t>
  </si>
  <si>
    <t>?</t>
  </si>
  <si>
    <t>=</t>
  </si>
  <si>
    <t>nper</t>
  </si>
  <si>
    <t>ב RATE וב NPER סכומי הכסף FV  PV  PMT  אחד בפלוס והשני במינוס כי אחרת ייצא שגיאה</t>
  </si>
  <si>
    <t>רוצים את גובה המקדמה</t>
  </si>
  <si>
    <t>מתי משלמים מקדמה?</t>
  </si>
  <si>
    <t>במיידי, על המקום.</t>
  </si>
  <si>
    <t>לכן אנו מחפשים ערך נוכחי (המקדמה)</t>
  </si>
  <si>
    <t>ריבית חודשית:</t>
  </si>
  <si>
    <t>+</t>
  </si>
  <si>
    <t>חלופה 2:</t>
  </si>
  <si>
    <t xml:space="preserve">כביכול הסוכנות של הרכב נותנת לה 36000 הלוואה </t>
  </si>
  <si>
    <t xml:space="preserve">וכך היא מקבלת כבר היום לשימוש את כל האופנוע. </t>
  </si>
  <si>
    <t>לאחר 4 חודשים הסוכנות דורשת 36600 (על סכום שהיה שווה רק 36000 4 חודשים קודם)</t>
  </si>
  <si>
    <t xml:space="preserve">הסוכנות ביקשה 600 שח יותר כי "ההלוואה" נושאת ריבית </t>
  </si>
  <si>
    <t>ועקב אותה ריבית הסכום תפח ב 600</t>
  </si>
  <si>
    <t xml:space="preserve">מהי הריבית הזאת באחוזים  שהיתה למשך 4 חודשים? </t>
  </si>
  <si>
    <t>ריבית לחודש</t>
  </si>
  <si>
    <t>מציאת ריבית שנתית (חזקת 12):</t>
  </si>
  <si>
    <r>
      <t xml:space="preserve">מציעים לשי לקבל </t>
    </r>
    <r>
      <rPr>
        <b/>
        <sz val="12"/>
        <color theme="1"/>
        <rFont val="Arial"/>
        <family val="2"/>
        <scheme val="minor"/>
      </rPr>
      <t>היום</t>
    </r>
    <r>
      <rPr>
        <sz val="12"/>
        <color theme="1"/>
        <rFont val="Arial"/>
        <family val="2"/>
        <scheme val="minor"/>
      </rPr>
      <t xml:space="preserve"> סכום חד פעמי במזומן</t>
    </r>
  </si>
  <si>
    <t>לכן אנו מחפשים את הערך הנוכחי PV</t>
  </si>
  <si>
    <r>
      <t xml:space="preserve">האם לקבל </t>
    </r>
    <r>
      <rPr>
        <b/>
        <sz val="12"/>
        <color theme="1"/>
        <rFont val="Arial"/>
        <family val="2"/>
        <scheme val="minor"/>
      </rPr>
      <t>היום</t>
    </r>
    <r>
      <rPr>
        <sz val="12"/>
        <color theme="1"/>
        <rFont val="Arial"/>
        <family val="2"/>
        <scheme val="minor"/>
      </rPr>
      <t xml:space="preserve"> זה ללכת אחורה או קדימה על ציר הזמן?</t>
    </r>
  </si>
  <si>
    <t>ריבית לחודש היא</t>
  </si>
  <si>
    <t>PV ציר כתום</t>
  </si>
  <si>
    <t>PV ציר שחור</t>
  </si>
  <si>
    <t>ריבית לרבעון</t>
  </si>
  <si>
    <t>גובה הההלוואה</t>
  </si>
  <si>
    <t>שתים עשרה החזרים של קרן כל אחד 1200</t>
  </si>
  <si>
    <t>קרן שהוחזרה</t>
  </si>
  <si>
    <t>כמה נותר להחזיר (יתרת חוב)</t>
  </si>
  <si>
    <t>הריבית בתשלום ה 13</t>
  </si>
  <si>
    <t>יתרת החוב לאחר 12 החזרי קרן</t>
  </si>
  <si>
    <t>אחוז ריבית</t>
  </si>
  <si>
    <r>
      <t>נקו-</t>
    </r>
    <r>
      <rPr>
        <sz val="48"/>
        <color rgb="FF00B050"/>
        <rFont val="Arial"/>
        <family val="2"/>
        <scheme val="minor"/>
      </rPr>
      <t xml:space="preserve">בה </t>
    </r>
    <r>
      <rPr>
        <sz val="48"/>
        <color theme="1"/>
        <rFont val="Arial"/>
        <family val="2"/>
        <scheme val="minor"/>
      </rPr>
      <t xml:space="preserve">
חלו-</t>
    </r>
    <r>
      <rPr>
        <sz val="48"/>
        <color rgb="FF00B050"/>
        <rFont val="Arial"/>
        <family val="2"/>
        <scheme val="minor"/>
      </rPr>
      <t>קה</t>
    </r>
  </si>
  <si>
    <t>לוח סילוקין רגיל, אין הצמדות</t>
  </si>
  <si>
    <t>מה היה החוב (גובה ההלוואה שנלקחה)?</t>
  </si>
  <si>
    <t>בלוח רגיל כל החזר מכיל את הקרן השווה</t>
  </si>
  <si>
    <t>הרי כל חלק של קרן הוא זהה</t>
  </si>
  <si>
    <t>אחרי חצי ממשך ההלוואה נותר להחזיר מההלוואה (מהחוב) 120000 שח</t>
  </si>
  <si>
    <t>לכן ההלוואה המלאה היתה פי 2 ממה שנותר כחוב לשלם</t>
  </si>
  <si>
    <t>לאחר 3 החזרים (לאחר 3 שנים) יתרת החוב (החוב שנותר...קרן ההלוואה שנותרה) הוא 120000</t>
  </si>
  <si>
    <t xml:space="preserve">מרכיב  הקרן שנותר לשלם הוא </t>
  </si>
  <si>
    <t>שנה</t>
  </si>
  <si>
    <t>כלומר את ה 120000 שנותרו צריך לחלק ל 3 השנים שנותרו (שנים 4, 5, 6)</t>
  </si>
  <si>
    <t>כלומר 40000 בכל תשלום</t>
  </si>
  <si>
    <t xml:space="preserve">אנו יודעים שבלוח רגיל מרכיב הקרן הוא קבוע וזהה תמיד אז בפועל נמלא 40000 גם בשנים </t>
  </si>
  <si>
    <t>בסוף נקבל</t>
  </si>
  <si>
    <t>ס"ה ההלוואה (הקרן) היא הסכום של כל ה 40000 כלומר 240000</t>
  </si>
  <si>
    <t>כל שאר הנתונים מיותרים</t>
  </si>
  <si>
    <r>
      <t xml:space="preserve">בשפיצר עובדים עם </t>
    </r>
    <r>
      <rPr>
        <b/>
        <sz val="11"/>
        <color theme="1"/>
        <rFont val="Arial"/>
        <family val="2"/>
        <scheme val="minor"/>
      </rPr>
      <t>פונקציות</t>
    </r>
    <r>
      <rPr>
        <sz val="11"/>
        <color theme="1"/>
        <rFont val="Arial"/>
        <family val="2"/>
        <scheme val="minor"/>
      </rPr>
      <t xml:space="preserve"> של אקסל כדי למצוא את מה שמחפשים (ריבית, PMT, יתרת חוב, יתרת קרן)</t>
    </r>
  </si>
  <si>
    <r>
      <t xml:space="preserve">למציאת מרכיב הקרן בשפיצר נעבוד עם פונקציית </t>
    </r>
    <r>
      <rPr>
        <sz val="11"/>
        <color rgb="FF00B050"/>
        <rFont val="Arial"/>
        <family val="2"/>
        <scheme val="minor"/>
      </rPr>
      <t>PPMT</t>
    </r>
    <r>
      <rPr>
        <sz val="11"/>
        <color theme="1"/>
        <rFont val="Arial"/>
        <family val="2"/>
        <scheme val="minor"/>
      </rPr>
      <t xml:space="preserve">  וב NPER נכניס את מספר התשלומים הכללי שיש בהלוואה ולא את מספר התשלומים שנותר לשלם </t>
    </r>
    <r>
      <rPr>
        <sz val="11"/>
        <color rgb="FF00B050"/>
        <rFont val="Arial"/>
        <family val="2"/>
        <scheme val="minor"/>
      </rPr>
      <t xml:space="preserve"> (אין שום סיבה הגיונית לשים את מספר התשלומים שנותר לשלם)</t>
    </r>
  </si>
  <si>
    <r>
      <t xml:space="preserve">למציאת מרכיב הריבית בשפיצר נעבוד עם פונקציית </t>
    </r>
    <r>
      <rPr>
        <sz val="11"/>
        <color rgb="FFFF0000"/>
        <rFont val="Arial"/>
        <family val="2"/>
        <scheme val="minor"/>
      </rPr>
      <t>IPMT</t>
    </r>
    <r>
      <rPr>
        <sz val="11"/>
        <color theme="1"/>
        <rFont val="Arial"/>
        <family val="2"/>
        <scheme val="minor"/>
      </rPr>
      <t xml:space="preserve"> וב NPER נכניס את מספר התשלומים הכללי שיש בהלוואה ולא את מספר התשלומים שנותר לשלם</t>
    </r>
    <r>
      <rPr>
        <sz val="11"/>
        <color rgb="FF00B050"/>
        <rFont val="Arial"/>
        <family val="2"/>
        <scheme val="minor"/>
      </rPr>
      <t xml:space="preserve"> (אין שום סיבה הגיונית לשים את מספר התשלומים שנותר לשלם)</t>
    </r>
  </si>
  <si>
    <t>הלוואה</t>
  </si>
  <si>
    <t>לוח סילוקין</t>
  </si>
  <si>
    <t>שפיצר</t>
  </si>
  <si>
    <t>אמרו "תשלומים שווים" לכן מדובר בלוח שפיצר</t>
  </si>
  <si>
    <t>n (quarter)</t>
  </si>
  <si>
    <t>מספר החזרים</t>
  </si>
  <si>
    <t>r (year)</t>
  </si>
  <si>
    <t>r (quarter)</t>
  </si>
  <si>
    <t>תשלום רבעוני קבוע</t>
  </si>
  <si>
    <t>גובה ההלוואה</t>
  </si>
  <si>
    <t>תשלום ע"ח ריבית בתשלום ה-80</t>
  </si>
  <si>
    <t>סכום הלוואה</t>
  </si>
  <si>
    <t>מספר שנים</t>
  </si>
  <si>
    <t>מספר חודשים</t>
  </si>
  <si>
    <t>ריבית שנתית נקובה</t>
  </si>
  <si>
    <t>סכום ההחזר החודשי</t>
  </si>
  <si>
    <t>יתרת החוב לאחר 6 שנים</t>
  </si>
  <si>
    <t>חוק: תמיד בשפיצר למציאת יתרת החוב נכניס רק את ההחזרים שנותרו כלומר 48</t>
  </si>
  <si>
    <t>מרכיב הריבית בתשלום ה- 72</t>
  </si>
  <si>
    <t>מרכיב הקרן בתשלום ה- 72</t>
  </si>
  <si>
    <t>פתרון</t>
  </si>
  <si>
    <t>תשובה א נכונה.</t>
  </si>
  <si>
    <t>למעשה מדובר בחוק קבוע שלא קשור לנתונים המספריים שקיבלנו בשאלה הזאת. 
החוק הוא: תמיד סך תשלומי הריבית בלוח רגיל יהיו נמוכים מסך תשלומי הריבית בלוח שפיצר 
(כאשר נתוני ההלוואה זהים גם בשפיצר וגם ברגיל).</t>
  </si>
  <si>
    <t>לוח סילוקין רגיל- עובדים "רגיל" כלומר נוסחאות ידניות רגילות ולא עם פונקציות באקסל</t>
  </si>
  <si>
    <t>לוח סילוקין שפיצר- עובדים רק עם פונקציות באקסל</t>
  </si>
  <si>
    <t xml:space="preserve">כדי שנוכל באמת להשוות בין 3 ההצעות חשוב שכל הריביות יהיו לשנה </t>
  </si>
  <si>
    <t>זיהוי הנושא:</t>
  </si>
  <si>
    <t>.</t>
  </si>
  <si>
    <r>
      <t>בשפיצר המילים "יתרת חוב"</t>
    </r>
    <r>
      <rPr>
        <sz val="11"/>
        <color rgb="FFFF0000"/>
        <rFont val="Arial"/>
        <family val="2"/>
        <scheme val="minor"/>
      </rPr>
      <t xml:space="preserve"> (החוב שנותר)</t>
    </r>
    <r>
      <rPr>
        <sz val="11"/>
        <color theme="1"/>
        <rFont val="Arial"/>
        <family val="2"/>
        <scheme val="minor"/>
      </rPr>
      <t xml:space="preserve"> אומרות לנו להשתמש בפונקציית PV</t>
    </r>
    <r>
      <rPr>
        <sz val="11"/>
        <color rgb="FFFF0000"/>
        <rFont val="Arial"/>
        <family val="2"/>
        <scheme val="minor"/>
      </rPr>
      <t xml:space="preserve"> לתשלומים שנותרו</t>
    </r>
    <r>
      <rPr>
        <sz val="11"/>
        <color theme="1"/>
        <rFont val="Arial"/>
        <family val="2"/>
        <scheme val="minor"/>
      </rPr>
      <t xml:space="preserve">, </t>
    </r>
    <r>
      <rPr>
        <sz val="11"/>
        <color rgb="FFFF0000"/>
        <rFont val="Arial"/>
        <family val="2"/>
        <scheme val="minor"/>
      </rPr>
      <t>כלומר ב NPER נשים את מספר התשלומים שנותר לשלם</t>
    </r>
    <r>
      <rPr>
        <sz val="11"/>
        <color theme="1"/>
        <rFont val="Arial"/>
        <family val="2"/>
        <scheme val="minor"/>
      </rPr>
      <t xml:space="preserve"> ולא את מספר התשלומים הכללי שיש בהלוואה</t>
    </r>
  </si>
  <si>
    <t xml:space="preserve">PER = באיזה מספר מרכיב ריבית מדובר </t>
  </si>
  <si>
    <t>נרצה ריבית חודשית</t>
  </si>
  <si>
    <t>תמיד ננסה למצוא את ה PMT (ההחזר הקבוע) בשפיצר בעזרת פונקציית PMT כאשר ב NPER  מכניסים את מספר התשלומים הכללי שיש בהלוואה. לעיתים ה PMT כבר יהיה נתון.</t>
  </si>
  <si>
    <t>רועי עידן- מעביר הלימודיות הרשמיות במימון מטעם האגודה ב 3 השנים האחרונות בביה"ס למנע"ס ובביה"ס לחשבונאות: 2026    2025    2024</t>
  </si>
  <si>
    <t>המבחן במימון:</t>
  </si>
  <si>
    <t xml:space="preserve">יש דף נוסחאות אך לא ממש יעיל </t>
  </si>
  <si>
    <t>נעגל ל 11</t>
  </si>
  <si>
    <t>ריבית יומית</t>
  </si>
  <si>
    <t>דרך נוספת (הפיכה לריבית אפקטיבית שנתית)</t>
  </si>
  <si>
    <t>הזזת PV1 להיות PV0: אין PMT בשלב זה!</t>
  </si>
  <si>
    <t xml:space="preserve"> שלב 2 מ 2: אין PMT בשלב זה!</t>
  </si>
  <si>
    <t>שאלות מסוג קפיצות</t>
  </si>
  <si>
    <t xml:space="preserve">אנו רוצים ריבית לחודש </t>
  </si>
  <si>
    <t>אז משנתית 12 חודשים אל חודשית פשוט נחלק ב 12</t>
  </si>
  <si>
    <t>נרצה להגדיל מרבעונית 3 חודשים לשנתית כלומר 12 חודשים</t>
  </si>
  <si>
    <t>הריבית כבר לשנה</t>
  </si>
  <si>
    <t>הריבית לשנה</t>
  </si>
  <si>
    <t>עסקת התשלומים</t>
  </si>
  <si>
    <t>מחיר מחירון 170000</t>
  </si>
  <si>
    <t>מקדמה היום</t>
  </si>
  <si>
    <t>אדיש</t>
  </si>
  <si>
    <t>PV תשלומים</t>
  </si>
  <si>
    <t>X</t>
  </si>
  <si>
    <t>TYPE</t>
  </si>
  <si>
    <t>חודשים</t>
  </si>
  <si>
    <t>משנתית לחודשית הקטנה</t>
  </si>
  <si>
    <t>שאלות של קפיצות הן כאלה שבהן הסכום משולם בפעם הראשונה לא לפי התדירות שבשאלה</t>
  </si>
  <si>
    <t>בשאלת קפיצות תמיד נשים TYPE 1   בלי קשר אם אמרו סוף או תחילת תקופה</t>
  </si>
  <si>
    <t>בכך נרוויח ש ה PV שנבצע יתקבל במועד התשלום הראשון</t>
  </si>
  <si>
    <t>ה PV של החודש הראשון</t>
  </si>
  <si>
    <t xml:space="preserve">אצלינו התשלום הראשון קרה אחרי 4 חודשים </t>
  </si>
  <si>
    <t>לכן תוצאת ה PV היא PV4 כלומר PV של אחרי 4 חודשים</t>
  </si>
  <si>
    <t>נרצה למשוך אחורה את PV4 בעזרת 4 פעמים של ריבית חודשית עד שיהפוך ל PV0</t>
  </si>
  <si>
    <t>דרך נוספת פחות מומלצת</t>
  </si>
  <si>
    <t>ד נכונה</t>
  </si>
  <si>
    <t>שיטה נוספת ועדיפה והרבה יותר ברורה:</t>
  </si>
  <si>
    <t>נוסחה קבועה: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</si>
</sst>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8" formatCode="&quot;₪&quot;\ #,##0.00;[Red]&quot;₪&quot;\ \-#,##0.00"/>
    <numFmt numFmtId="43" formatCode="_ * #,##0.00_ ;_ * \-#,##0.00_ ;_ * &quot;-&quot;??_ ;_ @_ "/>
    <numFmt numFmtId="164" formatCode="_ * #,##0_ ;_ * \-#,##0_ ;_ * &quot;-&quot;??_ ;_ @_ "/>
    <numFmt numFmtId="165" formatCode="&quot;₪&quot;\ #,##0.000;[Red]&quot;₪&quot;\ \-#,##0.000"/>
    <numFmt numFmtId="166" formatCode="&quot;₪&quot;\ #,##0.0000;[Red]&quot;₪&quot;\ \-#,##0.0000"/>
    <numFmt numFmtId="167" formatCode="0.0000"/>
    <numFmt numFmtId="168" formatCode="0.000%"/>
    <numFmt numFmtId="169" formatCode="0.0000%"/>
    <numFmt numFmtId="170" formatCode="[$₪-40D]#,##0.00"/>
    <numFmt numFmtId="171" formatCode="&quot;₪&quot;#,##0.00;[Red]\-&quot;₪&quot;#,##0.00"/>
  </numFmts>
  <fonts count="4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2"/>
      <color rgb="FFFA7D00"/>
      <name val="Arial"/>
      <family val="2"/>
      <charset val="177"/>
      <scheme val="minor"/>
    </font>
    <font>
      <sz val="11"/>
      <color rgb="FF00B0F0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8"/>
      <color theme="1"/>
      <name val="Arial"/>
      <family val="2"/>
      <scheme val="minor"/>
    </font>
    <font>
      <sz val="20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24"/>
      <color theme="1"/>
      <name val="Arial"/>
      <family val="2"/>
      <scheme val="minor"/>
    </font>
    <font>
      <sz val="26"/>
      <color theme="1"/>
      <name val="Arial"/>
      <family val="2"/>
      <scheme val="minor"/>
    </font>
    <font>
      <sz val="26"/>
      <color rgb="FF00B0F0"/>
      <name val="Arial"/>
      <family val="2"/>
      <scheme val="minor"/>
    </font>
    <font>
      <b/>
      <sz val="20"/>
      <color theme="1"/>
      <name val="Arial"/>
      <family val="2"/>
      <scheme val="minor"/>
    </font>
    <font>
      <sz val="12"/>
      <color theme="5"/>
      <name val="Arial"/>
      <family val="2"/>
      <scheme val="minor"/>
    </font>
    <font>
      <sz val="18"/>
      <color rgb="FF00B050"/>
      <name val="Arial"/>
      <family val="2"/>
      <scheme val="minor"/>
    </font>
    <font>
      <sz val="20"/>
      <name val="Arial"/>
      <family val="2"/>
      <scheme val="minor"/>
    </font>
    <font>
      <sz val="11"/>
      <color rgb="FF00B050"/>
      <name val="Arial"/>
      <family val="2"/>
      <scheme val="minor"/>
    </font>
    <font>
      <sz val="48"/>
      <color rgb="FF00B050"/>
      <name val="Arial"/>
      <family val="2"/>
      <scheme val="minor"/>
    </font>
    <font>
      <sz val="4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rgb="FF00B05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rgb="FF00B050"/>
      <name val="Arial"/>
      <family val="2"/>
      <scheme val="minor"/>
    </font>
    <font>
      <sz val="11"/>
      <name val="Arial"/>
      <family val="2"/>
      <scheme val="minor"/>
    </font>
    <font>
      <sz val="11"/>
      <color rgb="FF92D050"/>
      <name val="Arial"/>
      <family val="2"/>
      <scheme val="minor"/>
    </font>
    <font>
      <sz val="11"/>
      <color theme="2" tint="-0.249977111117893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36"/>
      <color theme="1"/>
      <name val="Arial"/>
      <family val="2"/>
      <scheme val="minor"/>
    </font>
    <font>
      <sz val="28"/>
      <color theme="1"/>
      <name val="Arial"/>
      <family val="2"/>
      <scheme val="minor"/>
    </font>
    <font>
      <sz val="18"/>
      <color rgb="FFFF0000"/>
      <name val="Arial"/>
      <family val="2"/>
      <scheme val="minor"/>
    </font>
    <font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3">
    <xf numFmtId="0" fontId="0" fillId="0" borderId="0" xfId="0"/>
    <xf numFmtId="0" fontId="0" fillId="3" borderId="0" xfId="0" applyFill="1"/>
    <xf numFmtId="10" fontId="0" fillId="0" borderId="0" xfId="0" applyNumberFormat="1"/>
    <xf numFmtId="10" fontId="0" fillId="0" borderId="0" xfId="2" applyNumberFormat="1" applyFont="1"/>
    <xf numFmtId="8" fontId="0" fillId="0" borderId="0" xfId="0" applyNumberFormat="1"/>
    <xf numFmtId="0" fontId="3" fillId="0" borderId="0" xfId="0" applyFont="1"/>
    <xf numFmtId="10" fontId="3" fillId="0" borderId="0" xfId="0" applyNumberFormat="1" applyFont="1"/>
    <xf numFmtId="8" fontId="0" fillId="3" borderId="0" xfId="0" applyNumberFormat="1" applyFill="1"/>
    <xf numFmtId="8" fontId="0" fillId="3" borderId="2" xfId="0" applyNumberFormat="1" applyFill="1" applyBorder="1"/>
    <xf numFmtId="3" fontId="0" fillId="0" borderId="0" xfId="0" applyNumberFormat="1"/>
    <xf numFmtId="9" fontId="0" fillId="0" borderId="0" xfId="0" applyNumberFormat="1"/>
    <xf numFmtId="0" fontId="4" fillId="0" borderId="0" xfId="0" applyFont="1"/>
    <xf numFmtId="164" fontId="5" fillId="0" borderId="0" xfId="1" applyNumberFormat="1" applyFont="1"/>
    <xf numFmtId="164" fontId="0" fillId="0" borderId="0" xfId="1" applyNumberFormat="1" applyFont="1"/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4" borderId="0" xfId="0" applyFill="1"/>
    <xf numFmtId="8" fontId="5" fillId="0" borderId="8" xfId="0" applyNumberFormat="1" applyFont="1" applyBorder="1"/>
    <xf numFmtId="0" fontId="0" fillId="0" borderId="9" xfId="0" applyBorder="1"/>
    <xf numFmtId="8" fontId="0" fillId="4" borderId="9" xfId="0" applyNumberFormat="1" applyFill="1" applyBorder="1"/>
    <xf numFmtId="0" fontId="0" fillId="0" borderId="10" xfId="0" applyBorder="1"/>
    <xf numFmtId="164" fontId="0" fillId="0" borderId="0" xfId="0" applyNumberFormat="1"/>
    <xf numFmtId="0" fontId="7" fillId="0" borderId="0" xfId="0" applyFont="1"/>
    <xf numFmtId="8" fontId="3" fillId="5" borderId="11" xfId="0" applyNumberFormat="1" applyFont="1" applyFill="1" applyBorder="1"/>
    <xf numFmtId="0" fontId="3" fillId="5" borderId="12" xfId="0" applyFont="1" applyFill="1" applyBorder="1"/>
    <xf numFmtId="8" fontId="0" fillId="5" borderId="0" xfId="0" applyNumberFormat="1" applyFill="1"/>
    <xf numFmtId="0" fontId="0" fillId="5" borderId="0" xfId="0" applyFill="1"/>
    <xf numFmtId="10" fontId="0" fillId="4" borderId="0" xfId="2" applyNumberFormat="1" applyFont="1" applyFill="1"/>
    <xf numFmtId="0" fontId="14" fillId="4" borderId="0" xfId="0" applyFont="1" applyFill="1"/>
    <xf numFmtId="0" fontId="15" fillId="4" borderId="0" xfId="0" applyFont="1" applyFill="1"/>
    <xf numFmtId="0" fontId="3" fillId="4" borderId="0" xfId="0" applyFont="1" applyFill="1"/>
    <xf numFmtId="0" fontId="8" fillId="0" borderId="0" xfId="0" applyFont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0" fontId="11" fillId="0" borderId="0" xfId="0" applyFont="1"/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9" fontId="1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168" fontId="0" fillId="0" borderId="0" xfId="0" applyNumberFormat="1"/>
    <xf numFmtId="0" fontId="8" fillId="5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0" applyFont="1"/>
    <xf numFmtId="10" fontId="20" fillId="0" borderId="0" xfId="2" applyNumberFormat="1" applyFont="1"/>
    <xf numFmtId="8" fontId="27" fillId="0" borderId="0" xfId="0" applyNumberFormat="1" applyFont="1"/>
    <xf numFmtId="8" fontId="20" fillId="0" borderId="0" xfId="0" applyNumberFormat="1" applyFont="1"/>
    <xf numFmtId="8" fontId="8" fillId="0" borderId="0" xfId="0" applyNumberFormat="1" applyFont="1" applyAlignment="1">
      <alignment horizontal="center" vertical="center"/>
    </xf>
    <xf numFmtId="8" fontId="11" fillId="6" borderId="0" xfId="0" applyNumberFormat="1" applyFont="1" applyFill="1" applyAlignment="1">
      <alignment horizontal="center" vertical="center"/>
    </xf>
    <xf numFmtId="8" fontId="26" fillId="0" borderId="0" xfId="0" applyNumberFormat="1" applyFont="1" applyAlignment="1">
      <alignment horizontal="center" vertical="center"/>
    </xf>
    <xf numFmtId="10" fontId="26" fillId="0" borderId="0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0" fillId="0" borderId="0" xfId="1" applyFont="1"/>
    <xf numFmtId="9" fontId="0" fillId="0" borderId="0" xfId="1" applyNumberFormat="1" applyFont="1"/>
    <xf numFmtId="43" fontId="3" fillId="0" borderId="0" xfId="1" applyFont="1"/>
    <xf numFmtId="43" fontId="28" fillId="0" borderId="0" xfId="1" applyFont="1"/>
    <xf numFmtId="43" fontId="28" fillId="0" borderId="2" xfId="1" applyFont="1" applyBorder="1"/>
    <xf numFmtId="0" fontId="22" fillId="0" borderId="0" xfId="0" applyFont="1" applyAlignment="1">
      <alignment horizontal="center" vertical="center" wrapText="1"/>
    </xf>
    <xf numFmtId="43" fontId="0" fillId="0" borderId="0" xfId="1" applyFont="1" applyBorder="1"/>
    <xf numFmtId="43" fontId="28" fillId="0" borderId="0" xfId="1" applyFont="1" applyBorder="1"/>
    <xf numFmtId="0" fontId="29" fillId="0" borderId="0" xfId="0" applyFont="1"/>
    <xf numFmtId="0" fontId="31" fillId="0" borderId="0" xfId="0" applyFont="1" applyAlignment="1">
      <alignment horizontal="right"/>
    </xf>
    <xf numFmtId="0" fontId="32" fillId="0" borderId="0" xfId="0" applyFont="1"/>
    <xf numFmtId="0" fontId="32" fillId="0" borderId="0" xfId="0" applyFont="1" applyAlignment="1">
      <alignment horizontal="right"/>
    </xf>
    <xf numFmtId="0" fontId="33" fillId="0" borderId="0" xfId="0" applyFont="1"/>
    <xf numFmtId="3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10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/>
    </xf>
    <xf numFmtId="170" fontId="33" fillId="0" borderId="0" xfId="0" applyNumberFormat="1" applyFont="1"/>
    <xf numFmtId="8" fontId="32" fillId="0" borderId="0" xfId="0" applyNumberFormat="1" applyFont="1"/>
    <xf numFmtId="8" fontId="34" fillId="3" borderId="13" xfId="3" applyNumberFormat="1" applyFont="1" applyFill="1" applyBorder="1" applyAlignment="1">
      <alignment vertical="center"/>
    </xf>
    <xf numFmtId="0" fontId="30" fillId="3" borderId="14" xfId="0" applyFont="1" applyFill="1" applyBorder="1"/>
    <xf numFmtId="0" fontId="0" fillId="0" borderId="12" xfId="0" applyBorder="1"/>
    <xf numFmtId="0" fontId="35" fillId="0" borderId="0" xfId="0" applyFont="1" applyAlignment="1">
      <alignment horizontal="right"/>
    </xf>
    <xf numFmtId="3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/>
    <xf numFmtId="9" fontId="35" fillId="0" borderId="0" xfId="0" applyNumberFormat="1" applyFont="1" applyAlignment="1">
      <alignment horizontal="center"/>
    </xf>
    <xf numFmtId="10" fontId="35" fillId="0" borderId="0" xfId="2" applyNumberFormat="1" applyFont="1" applyFill="1" applyAlignment="1">
      <alignment horizontal="center"/>
    </xf>
    <xf numFmtId="10" fontId="35" fillId="0" borderId="0" xfId="2" applyNumberFormat="1" applyFont="1" applyFill="1" applyAlignment="1">
      <alignment horizontal="right"/>
    </xf>
    <xf numFmtId="171" fontId="35" fillId="0" borderId="0" xfId="2" applyNumberFormat="1" applyFont="1" applyFill="1" applyAlignment="1">
      <alignment horizontal="center"/>
    </xf>
    <xf numFmtId="2" fontId="35" fillId="0" borderId="0" xfId="0" applyNumberFormat="1" applyFont="1"/>
    <xf numFmtId="9" fontId="35" fillId="0" borderId="0" xfId="0" applyNumberFormat="1" applyFont="1"/>
    <xf numFmtId="4" fontId="35" fillId="3" borderId="0" xfId="0" applyNumberFormat="1" applyFont="1" applyFill="1"/>
    <xf numFmtId="4" fontId="35" fillId="0" borderId="0" xfId="0" applyNumberFormat="1" applyFont="1"/>
    <xf numFmtId="2" fontId="36" fillId="0" borderId="0" xfId="0" applyNumberFormat="1" applyFont="1"/>
    <xf numFmtId="0" fontId="12" fillId="7" borderId="0" xfId="0" applyFont="1" applyFill="1"/>
    <xf numFmtId="0" fontId="0" fillId="7" borderId="0" xfId="0" applyFill="1"/>
    <xf numFmtId="0" fontId="10" fillId="5" borderId="0" xfId="0" applyFont="1" applyFill="1" applyAlignment="1">
      <alignment horizontal="center" vertical="center"/>
    </xf>
    <xf numFmtId="0" fontId="10" fillId="5" borderId="0" xfId="0" applyFont="1" applyFill="1"/>
    <xf numFmtId="0" fontId="14" fillId="5" borderId="0" xfId="0" applyFont="1" applyFill="1" applyAlignment="1">
      <alignment horizontal="right" vertical="center" readingOrder="2"/>
    </xf>
    <xf numFmtId="0" fontId="14" fillId="5" borderId="0" xfId="0" applyFont="1" applyFill="1"/>
    <xf numFmtId="8" fontId="10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 readingOrder="2"/>
    </xf>
    <xf numFmtId="167" fontId="10" fillId="0" borderId="0" xfId="0" applyNumberFormat="1" applyFont="1" applyAlignment="1">
      <alignment horizontal="center" vertical="center"/>
    </xf>
    <xf numFmtId="10" fontId="10" fillId="0" borderId="0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8" fontId="10" fillId="0" borderId="0" xfId="0" applyNumberFormat="1" applyFont="1"/>
    <xf numFmtId="0" fontId="14" fillId="3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0" fontId="38" fillId="3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0" fillId="4" borderId="6" xfId="0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10" fontId="0" fillId="0" borderId="0" xfId="2" applyNumberFormat="1" applyFont="1" applyFill="1" applyBorder="1"/>
    <xf numFmtId="0" fontId="0" fillId="0" borderId="0" xfId="0" applyFont="1"/>
    <xf numFmtId="165" fontId="0" fillId="0" borderId="0" xfId="0" applyNumberFormat="1" applyFont="1"/>
    <xf numFmtId="166" fontId="0" fillId="0" borderId="0" xfId="0" applyNumberFormat="1" applyFont="1"/>
    <xf numFmtId="0" fontId="0" fillId="0" borderId="0" xfId="0" applyAlignment="1">
      <alignment horizontal="center"/>
    </xf>
    <xf numFmtId="0" fontId="30" fillId="0" borderId="0" xfId="0" applyFont="1" applyAlignment="1">
      <alignment horizontal="center" vertical="center"/>
    </xf>
    <xf numFmtId="166" fontId="0" fillId="3" borderId="0" xfId="0" applyNumberFormat="1" applyFont="1" applyFill="1"/>
    <xf numFmtId="167" fontId="0" fillId="3" borderId="0" xfId="0" applyNumberFormat="1" applyFill="1"/>
    <xf numFmtId="0" fontId="40" fillId="0" borderId="0" xfId="0" applyFont="1"/>
    <xf numFmtId="168" fontId="40" fillId="0" borderId="0" xfId="0" applyNumberFormat="1" applyFont="1"/>
    <xf numFmtId="169" fontId="40" fillId="0" borderId="0" xfId="2" applyNumberFormat="1" applyFont="1"/>
    <xf numFmtId="0" fontId="38" fillId="4" borderId="0" xfId="0" applyFont="1" applyFill="1" applyAlignment="1">
      <alignment horizontal="center" vertical="center"/>
    </xf>
    <xf numFmtId="10" fontId="3" fillId="4" borderId="0" xfId="2" applyNumberFormat="1" applyFont="1" applyFill="1"/>
    <xf numFmtId="10" fontId="3" fillId="4" borderId="0" xfId="0" applyNumberFormat="1" applyFont="1" applyFill="1"/>
    <xf numFmtId="10" fontId="3" fillId="4" borderId="0" xfId="2" applyNumberFormat="1" applyFont="1" applyFill="1" applyBorder="1"/>
    <xf numFmtId="10" fontId="0" fillId="3" borderId="0" xfId="2" applyNumberFormat="1" applyFont="1" applyFill="1"/>
    <xf numFmtId="0" fontId="14" fillId="0" borderId="0" xfId="0" applyFont="1"/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3" borderId="6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7" xfId="0" applyFont="1" applyFill="1" applyBorder="1"/>
    <xf numFmtId="0" fontId="10" fillId="8" borderId="0" xfId="0" applyFont="1" applyFill="1"/>
    <xf numFmtId="0" fontId="10" fillId="0" borderId="0" xfId="0" applyFont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8" fontId="10" fillId="0" borderId="0" xfId="0" applyNumberFormat="1" applyFont="1" applyAlignment="1">
      <alignment horizontal="center"/>
    </xf>
    <xf numFmtId="8" fontId="10" fillId="0" borderId="9" xfId="0" applyNumberFormat="1" applyFont="1" applyBorder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8" fontId="10" fillId="0" borderId="0" xfId="0" applyNumberFormat="1" applyFont="1" applyFill="1" applyBorder="1" applyAlignment="1">
      <alignment horizontal="center" vertical="center"/>
    </xf>
    <xf numFmtId="0" fontId="0" fillId="0" borderId="11" xfId="0" applyBorder="1"/>
    <xf numFmtId="8" fontId="0" fillId="0" borderId="14" xfId="0" applyNumberFormat="1" applyBorder="1"/>
    <xf numFmtId="0" fontId="0" fillId="0" borderId="14" xfId="0" applyBorder="1"/>
    <xf numFmtId="0" fontId="0" fillId="0" borderId="4" xfId="0" applyBorder="1" applyAlignment="1">
      <alignment horizontal="center"/>
    </xf>
    <xf numFmtId="0" fontId="0" fillId="0" borderId="0" xfId="0" applyBorder="1"/>
    <xf numFmtId="8" fontId="0" fillId="0" borderId="4" xfId="0" applyNumberFormat="1" applyBorder="1"/>
    <xf numFmtId="8" fontId="11" fillId="0" borderId="11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0" xfId="0" applyFill="1" applyBorder="1"/>
    <xf numFmtId="8" fontId="6" fillId="0" borderId="0" xfId="0" applyNumberFormat="1" applyFont="1" applyFill="1" applyBorder="1"/>
    <xf numFmtId="0" fontId="7" fillId="0" borderId="0" xfId="0" applyFont="1" applyFill="1" applyBorder="1"/>
    <xf numFmtId="0" fontId="0" fillId="0" borderId="6" xfId="0" applyBorder="1" applyAlignment="1">
      <alignment horizontal="center"/>
    </xf>
    <xf numFmtId="0" fontId="27" fillId="0" borderId="0" xfId="0" applyFont="1"/>
    <xf numFmtId="0" fontId="9" fillId="4" borderId="0" xfId="0" applyFont="1" applyFill="1"/>
  </cellXfs>
  <cellStyles count="4">
    <cellStyle name="Comma" xfId="1" builtinId="3"/>
    <cellStyle name="Normal" xfId="0" builtinId="0"/>
    <cellStyle name="Percent" xfId="2" builtinId="5"/>
    <cellStyle name="חישוב" xfId="3" builtinId="22"/>
  </cellStyles>
  <dxfs count="0"/>
  <tableStyles count="1" defaultTableStyle="TableStyleMedium2" defaultPivotStyle="PivotStyleLight16">
    <tableStyle name="Invisible" pivot="0" table="0" count="0" xr9:uid="{EB99A9A8-7402-4D54-BE91-7B31755DF93B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21-4DBB-A731-DBA08911C1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21-4DBB-A731-DBA08911C1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21-4DBB-A731-DBA08911C1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21-4DBB-A731-DBA08911C1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21-4DBB-A731-DBA08911C1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השוואה!$G$35:$G$39</c:f>
              <c:numCache>
                <c:formatCode>General</c:formatCode>
                <c:ptCount val="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77-4297-B59D-8D69FCF5C4B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21-4DBB-A731-DBA08911C1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421-4DBB-A731-DBA08911C1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421-4DBB-A731-DBA08911C1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421-4DBB-A731-DBA08911C1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421-4DBB-A731-DBA08911C1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השוואה!$H$35:$H$39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9577-4297-B59D-8D69FCF5C4B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600546777526014E-2"/>
          <c:y val="0.11584931028185666"/>
          <c:w val="0.82950866356872732"/>
          <c:h val="0.7999641965222820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3B8-45DA-A43F-F755DD03537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3B8-45DA-A43F-F755DD03537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3B8-45DA-A43F-F755DD03537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3B8-45DA-A43F-F755DD035371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3B8-45DA-A43F-F755DD035371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3B8-45DA-A43F-F755DD035371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3B8-45DA-A43F-F755DD035371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3B8-45DA-A43F-F755DD035371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3B8-45DA-A43F-F755DD035371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43B8-45DA-A43F-F755DD035371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43B8-45DA-A43F-F755DD035371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43B8-45DA-A43F-F755DD035371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43B8-45DA-A43F-F755DD035371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43B8-45DA-A43F-F755DD035371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43B8-45DA-A43F-F755DD035371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43B8-45DA-A43F-F755DD035371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43B8-45DA-A43F-F755DD035371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43B8-45DA-A43F-F755DD035371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43B8-45DA-A43F-F755DD035371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43B8-45DA-A43F-F755DD035371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43B8-45DA-A43F-F755DD035371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21-4879-AF06-B9B59C846202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43B8-45DA-A43F-F755DD035371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43B8-45DA-A43F-F755DD035371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43B8-45DA-A43F-F755DD0353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'ש 12'!$F$38:$F$62</c:f>
              <c:numCache>
                <c:formatCode>_(* #,##0.00_);_(* \(#,##0.00\);_(* "-"??_);_(@_)</c:formatCode>
                <c:ptCount val="25"/>
                <c:pt idx="0">
                  <c:v>1200</c:v>
                </c:pt>
                <c:pt idx="1">
                  <c:v>1200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  <c:pt idx="12">
                  <c:v>1200</c:v>
                </c:pt>
                <c:pt idx="13">
                  <c:v>1200</c:v>
                </c:pt>
                <c:pt idx="14">
                  <c:v>1200</c:v>
                </c:pt>
                <c:pt idx="15">
                  <c:v>1200</c:v>
                </c:pt>
                <c:pt idx="16">
                  <c:v>1200</c:v>
                </c:pt>
                <c:pt idx="17">
                  <c:v>1200</c:v>
                </c:pt>
                <c:pt idx="18">
                  <c:v>1200</c:v>
                </c:pt>
                <c:pt idx="19">
                  <c:v>1200</c:v>
                </c:pt>
                <c:pt idx="20">
                  <c:v>1200</c:v>
                </c:pt>
                <c:pt idx="21">
                  <c:v>1200</c:v>
                </c:pt>
                <c:pt idx="22">
                  <c:v>1200</c:v>
                </c:pt>
                <c:pt idx="23">
                  <c:v>1200</c:v>
                </c:pt>
                <c:pt idx="24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879-AF06-B9B59C846202}"/>
            </c:ext>
          </c:extLst>
        </c:ser>
        <c:ser>
          <c:idx val="1"/>
          <c:order val="1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43B8-45DA-A43F-F755DD03537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43B8-45DA-A43F-F755DD03537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43B8-45DA-A43F-F755DD03537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43B8-45DA-A43F-F755DD035371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43B8-45DA-A43F-F755DD035371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43B8-45DA-A43F-F755DD035371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43B8-45DA-A43F-F755DD035371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43B8-45DA-A43F-F755DD035371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43B8-45DA-A43F-F755DD035371}"/>
              </c:ext>
            </c:extLst>
          </c:dPt>
          <c:dPt>
            <c:idx val="9"/>
            <c:bubble3D val="0"/>
            <c:spPr>
              <a:gradFill>
                <a:gsLst>
                  <a:gs pos="100000">
                    <a:schemeClr val="accent4">
                      <a:lumMod val="60000"/>
                      <a:lumMod val="60000"/>
                      <a:lumOff val="40000"/>
                    </a:schemeClr>
                  </a:gs>
                  <a:gs pos="0">
                    <a:schemeClr val="accent4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43B8-45DA-A43F-F755DD035371}"/>
              </c:ext>
            </c:extLst>
          </c:dPt>
          <c:dPt>
            <c:idx val="10"/>
            <c:bubble3D val="0"/>
            <c:spPr>
              <a:gradFill>
                <a:gsLst>
                  <a:gs pos="100000">
                    <a:schemeClr val="accent5">
                      <a:lumMod val="60000"/>
                      <a:lumMod val="60000"/>
                      <a:lumOff val="40000"/>
                    </a:schemeClr>
                  </a:gs>
                  <a:gs pos="0">
                    <a:schemeClr val="accent5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43B8-45DA-A43F-F755DD035371}"/>
              </c:ext>
            </c:extLst>
          </c:dPt>
          <c:dPt>
            <c:idx val="11"/>
            <c:bubble3D val="0"/>
            <c:spPr>
              <a:gradFill>
                <a:gsLst>
                  <a:gs pos="100000">
                    <a:schemeClr val="accent6">
                      <a:lumMod val="60000"/>
                      <a:lumMod val="60000"/>
                      <a:lumOff val="40000"/>
                    </a:schemeClr>
                  </a:gs>
                  <a:gs pos="0">
                    <a:schemeClr val="accent6">
                      <a:lumMod val="6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43B8-45DA-A43F-F755DD035371}"/>
              </c:ext>
            </c:extLst>
          </c:dPt>
          <c:dPt>
            <c:idx val="12"/>
            <c:bubble3D val="0"/>
            <c:spPr>
              <a:gradFill>
                <a:gsLst>
                  <a:gs pos="100000">
                    <a:schemeClr val="accent1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43B8-45DA-A43F-F755DD035371}"/>
              </c:ext>
            </c:extLst>
          </c:dPt>
          <c:dPt>
            <c:idx val="13"/>
            <c:bubble3D val="0"/>
            <c:spPr>
              <a:gradFill>
                <a:gsLst>
                  <a:gs pos="100000">
                    <a:schemeClr val="accent2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43B8-45DA-A43F-F755DD035371}"/>
              </c:ext>
            </c:extLst>
          </c:dPt>
          <c:dPt>
            <c:idx val="14"/>
            <c:bubble3D val="0"/>
            <c:spPr>
              <a:gradFill>
                <a:gsLst>
                  <a:gs pos="100000">
                    <a:schemeClr val="accent3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43B8-45DA-A43F-F755DD035371}"/>
              </c:ext>
            </c:extLst>
          </c:dPt>
          <c:dPt>
            <c:idx val="15"/>
            <c:bubble3D val="0"/>
            <c:spPr>
              <a:gradFill>
                <a:gsLst>
                  <a:gs pos="100000">
                    <a:schemeClr val="accent4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43B8-45DA-A43F-F755DD035371}"/>
              </c:ext>
            </c:extLst>
          </c:dPt>
          <c:dPt>
            <c:idx val="16"/>
            <c:bubble3D val="0"/>
            <c:spPr>
              <a:gradFill>
                <a:gsLst>
                  <a:gs pos="100000">
                    <a:schemeClr val="accent5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43B8-45DA-A43F-F755DD035371}"/>
              </c:ext>
            </c:extLst>
          </c:dPt>
          <c:dPt>
            <c:idx val="17"/>
            <c:bubble3D val="0"/>
            <c:spPr>
              <a:gradFill>
                <a:gsLst>
                  <a:gs pos="100000">
                    <a:schemeClr val="accent6">
                      <a:lumMod val="80000"/>
                      <a:lumOff val="2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  <a:lumOff val="2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43B8-45DA-A43F-F755DD035371}"/>
              </c:ext>
            </c:extLst>
          </c:dPt>
          <c:dPt>
            <c:idx val="18"/>
            <c:bubble3D val="0"/>
            <c:spPr>
              <a:gradFill>
                <a:gsLst>
                  <a:gs pos="100000">
                    <a:schemeClr val="accent1">
                      <a:lumMod val="80000"/>
                      <a:lumMod val="60000"/>
                      <a:lumOff val="40000"/>
                    </a:schemeClr>
                  </a:gs>
                  <a:gs pos="0">
                    <a:schemeClr val="accent1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43B8-45DA-A43F-F755DD035371}"/>
              </c:ext>
            </c:extLst>
          </c:dPt>
          <c:dPt>
            <c:idx val="19"/>
            <c:bubble3D val="0"/>
            <c:spPr>
              <a:gradFill>
                <a:gsLst>
                  <a:gs pos="100000">
                    <a:schemeClr val="accent2">
                      <a:lumMod val="80000"/>
                      <a:lumMod val="60000"/>
                      <a:lumOff val="40000"/>
                    </a:schemeClr>
                  </a:gs>
                  <a:gs pos="0">
                    <a:schemeClr val="accent2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43B8-45DA-A43F-F755DD035371}"/>
              </c:ext>
            </c:extLst>
          </c:dPt>
          <c:dPt>
            <c:idx val="20"/>
            <c:bubble3D val="0"/>
            <c:spPr>
              <a:gradFill>
                <a:gsLst>
                  <a:gs pos="100000">
                    <a:schemeClr val="accent3">
                      <a:lumMod val="80000"/>
                      <a:lumMod val="60000"/>
                      <a:lumOff val="40000"/>
                    </a:schemeClr>
                  </a:gs>
                  <a:gs pos="0">
                    <a:schemeClr val="accent3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43B8-45DA-A43F-F755DD035371}"/>
              </c:ext>
            </c:extLst>
          </c:dPt>
          <c:dPt>
            <c:idx val="21"/>
            <c:bubble3D val="0"/>
            <c:spPr>
              <a:gradFill>
                <a:gsLst>
                  <a:gs pos="100000">
                    <a:schemeClr val="accent4">
                      <a:lumMod val="80000"/>
                      <a:lumMod val="60000"/>
                      <a:lumOff val="40000"/>
                    </a:schemeClr>
                  </a:gs>
                  <a:gs pos="0">
                    <a:schemeClr val="accent4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43B8-45DA-A43F-F755DD035371}"/>
              </c:ext>
            </c:extLst>
          </c:dPt>
          <c:dPt>
            <c:idx val="22"/>
            <c:bubble3D val="0"/>
            <c:spPr>
              <a:gradFill>
                <a:gsLst>
                  <a:gs pos="100000">
                    <a:schemeClr val="accent5">
                      <a:lumMod val="80000"/>
                      <a:lumMod val="60000"/>
                      <a:lumOff val="40000"/>
                    </a:schemeClr>
                  </a:gs>
                  <a:gs pos="0">
                    <a:schemeClr val="accent5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43B8-45DA-A43F-F755DD035371}"/>
              </c:ext>
            </c:extLst>
          </c:dPt>
          <c:dPt>
            <c:idx val="23"/>
            <c:bubble3D val="0"/>
            <c:spPr>
              <a:gradFill>
                <a:gsLst>
                  <a:gs pos="100000">
                    <a:schemeClr val="accent6">
                      <a:lumMod val="80000"/>
                      <a:lumMod val="60000"/>
                      <a:lumOff val="40000"/>
                    </a:schemeClr>
                  </a:gs>
                  <a:gs pos="0">
                    <a:schemeClr val="accent6">
                      <a:lumMod val="8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43B8-45DA-A43F-F755DD035371}"/>
              </c:ext>
            </c:extLst>
          </c:dPt>
          <c:dPt>
            <c:idx val="24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  <a:lumOff val="40000"/>
                    </a:schemeClr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43B8-45DA-A43F-F755DD035371}"/>
              </c:ext>
            </c:extLst>
          </c:dPt>
          <c:val>
            <c:numRef>
              <c:f>'ש 12'!$G$38:$G$62</c:f>
              <c:numCache>
                <c:formatCode>_(* #,##0.00_);_(* \(#,##0.00\);_(* "-"??_);_(@_)</c:formatCode>
                <c:ptCount val="25"/>
              </c:numCache>
            </c:numRef>
          </c:val>
          <c:extLst>
            <c:ext xmlns:c16="http://schemas.microsoft.com/office/drawing/2014/chart" uri="{C3380CC4-5D6E-409C-BE32-E72D297353CC}">
              <c16:uniqueId val="{00000001-A721-4879-AF06-B9B59C846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customXml" Target="../ink/ink11.xml"/><Relationship Id="rId18" Type="http://schemas.openxmlformats.org/officeDocument/2006/relationships/image" Target="../media/image56.png"/><Relationship Id="rId26" Type="http://schemas.openxmlformats.org/officeDocument/2006/relationships/image" Target="../media/image60.png"/><Relationship Id="rId39" Type="http://schemas.openxmlformats.org/officeDocument/2006/relationships/customXml" Target="../ink/ink24.xml"/><Relationship Id="rId21" Type="http://schemas.openxmlformats.org/officeDocument/2006/relationships/customXml" Target="../ink/ink15.xml"/><Relationship Id="rId34" Type="http://schemas.openxmlformats.org/officeDocument/2006/relationships/image" Target="../media/image64.png"/><Relationship Id="rId42" Type="http://schemas.openxmlformats.org/officeDocument/2006/relationships/image" Target="../media/image68.png"/><Relationship Id="rId47" Type="http://schemas.openxmlformats.org/officeDocument/2006/relationships/customXml" Target="../ink/ink28.xml"/><Relationship Id="rId50" Type="http://schemas.openxmlformats.org/officeDocument/2006/relationships/image" Target="../media/image72.png"/><Relationship Id="rId55" Type="http://schemas.openxmlformats.org/officeDocument/2006/relationships/customXml" Target="../ink/ink32.xml"/><Relationship Id="rId2" Type="http://schemas.openxmlformats.org/officeDocument/2006/relationships/customXml" Target="../ink/ink10.xml"/><Relationship Id="rId16" Type="http://schemas.openxmlformats.org/officeDocument/2006/relationships/image" Target="../media/image55.png"/><Relationship Id="rId29" Type="http://schemas.openxmlformats.org/officeDocument/2006/relationships/customXml" Target="../ink/ink19.xml"/><Relationship Id="rId24" Type="http://schemas.openxmlformats.org/officeDocument/2006/relationships/image" Target="../media/image59.png"/><Relationship Id="rId32" Type="http://schemas.openxmlformats.org/officeDocument/2006/relationships/image" Target="../media/image63.png"/><Relationship Id="rId37" Type="http://schemas.openxmlformats.org/officeDocument/2006/relationships/customXml" Target="../ink/ink23.xml"/><Relationship Id="rId40" Type="http://schemas.openxmlformats.org/officeDocument/2006/relationships/image" Target="../media/image67.png"/><Relationship Id="rId45" Type="http://schemas.openxmlformats.org/officeDocument/2006/relationships/customXml" Target="../ink/ink27.xml"/><Relationship Id="rId53" Type="http://schemas.openxmlformats.org/officeDocument/2006/relationships/customXml" Target="../ink/ink31.xml"/><Relationship Id="rId58" Type="http://schemas.openxmlformats.org/officeDocument/2006/relationships/image" Target="../media/image76.png"/><Relationship Id="rId15" Type="http://schemas.openxmlformats.org/officeDocument/2006/relationships/customXml" Target="../ink/ink12.xml"/><Relationship Id="rId23" Type="http://schemas.openxmlformats.org/officeDocument/2006/relationships/customXml" Target="../ink/ink16.xml"/><Relationship Id="rId28" Type="http://schemas.openxmlformats.org/officeDocument/2006/relationships/image" Target="../media/image61.png"/><Relationship Id="rId36" Type="http://schemas.openxmlformats.org/officeDocument/2006/relationships/image" Target="../media/image65.png"/><Relationship Id="rId49" Type="http://schemas.openxmlformats.org/officeDocument/2006/relationships/customXml" Target="../ink/ink29.xml"/><Relationship Id="rId57" Type="http://schemas.openxmlformats.org/officeDocument/2006/relationships/customXml" Target="../ink/ink33.xml"/><Relationship Id="rId19" Type="http://schemas.openxmlformats.org/officeDocument/2006/relationships/customXml" Target="../ink/ink14.xml"/><Relationship Id="rId31" Type="http://schemas.openxmlformats.org/officeDocument/2006/relationships/customXml" Target="../ink/ink20.xml"/><Relationship Id="rId44" Type="http://schemas.openxmlformats.org/officeDocument/2006/relationships/image" Target="../media/image69.png"/><Relationship Id="rId52" Type="http://schemas.openxmlformats.org/officeDocument/2006/relationships/image" Target="../media/image73.png"/><Relationship Id="rId14" Type="http://schemas.openxmlformats.org/officeDocument/2006/relationships/image" Target="../media/image54.png"/><Relationship Id="rId22" Type="http://schemas.openxmlformats.org/officeDocument/2006/relationships/image" Target="../media/image58.png"/><Relationship Id="rId27" Type="http://schemas.openxmlformats.org/officeDocument/2006/relationships/customXml" Target="../ink/ink18.xml"/><Relationship Id="rId30" Type="http://schemas.openxmlformats.org/officeDocument/2006/relationships/image" Target="../media/image62.png"/><Relationship Id="rId35" Type="http://schemas.openxmlformats.org/officeDocument/2006/relationships/customXml" Target="../ink/ink22.xml"/><Relationship Id="rId43" Type="http://schemas.openxmlformats.org/officeDocument/2006/relationships/customXml" Target="../ink/ink26.xml"/><Relationship Id="rId48" Type="http://schemas.openxmlformats.org/officeDocument/2006/relationships/image" Target="../media/image71.png"/><Relationship Id="rId56" Type="http://schemas.openxmlformats.org/officeDocument/2006/relationships/image" Target="../media/image75.png"/><Relationship Id="rId51" Type="http://schemas.openxmlformats.org/officeDocument/2006/relationships/customXml" Target="../ink/ink30.xml"/><Relationship Id="rId12" Type="http://schemas.openxmlformats.org/officeDocument/2006/relationships/image" Target="../media/image300.png"/><Relationship Id="rId17" Type="http://schemas.openxmlformats.org/officeDocument/2006/relationships/customXml" Target="../ink/ink13.xml"/><Relationship Id="rId25" Type="http://schemas.openxmlformats.org/officeDocument/2006/relationships/customXml" Target="../ink/ink17.xml"/><Relationship Id="rId33" Type="http://schemas.openxmlformats.org/officeDocument/2006/relationships/customXml" Target="../ink/ink21.xml"/><Relationship Id="rId38" Type="http://schemas.openxmlformats.org/officeDocument/2006/relationships/image" Target="../media/image66.png"/><Relationship Id="rId46" Type="http://schemas.openxmlformats.org/officeDocument/2006/relationships/image" Target="../media/image70.png"/><Relationship Id="rId59" Type="http://schemas.openxmlformats.org/officeDocument/2006/relationships/image" Target="../media/image24.png"/><Relationship Id="rId20" Type="http://schemas.openxmlformats.org/officeDocument/2006/relationships/image" Target="../media/image57.png"/><Relationship Id="rId41" Type="http://schemas.openxmlformats.org/officeDocument/2006/relationships/customXml" Target="../ink/ink25.xml"/><Relationship Id="rId54" Type="http://schemas.openxmlformats.org/officeDocument/2006/relationships/image" Target="../media/image74.png"/><Relationship Id="rId1" Type="http://schemas.openxmlformats.org/officeDocument/2006/relationships/image" Target="../media/image2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chart" Target="../charts/chart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ustomXml" Target="../ink/ink35.xml"/><Relationship Id="rId3" Type="http://schemas.openxmlformats.org/officeDocument/2006/relationships/customXml" Target="../ink/ink34.xml"/><Relationship Id="rId7" Type="http://schemas.openxmlformats.org/officeDocument/2006/relationships/image" Target="../media/image720.png"/><Relationship Id="rId2" Type="http://schemas.openxmlformats.org/officeDocument/2006/relationships/image" Target="../media/image37.png"/><Relationship Id="rId16" Type="http://schemas.openxmlformats.org/officeDocument/2006/relationships/chart" Target="../charts/chart2.xml"/><Relationship Id="rId1" Type="http://schemas.openxmlformats.org/officeDocument/2006/relationships/image" Target="../media/image36.png"/><Relationship Id="rId15" Type="http://schemas.openxmlformats.org/officeDocument/2006/relationships/image" Target="../media/image760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8" Type="http://schemas.openxmlformats.org/officeDocument/2006/relationships/image" Target="../media/image47.png"/><Relationship Id="rId26" Type="http://schemas.openxmlformats.org/officeDocument/2006/relationships/image" Target="../media/image6.png"/><Relationship Id="rId3" Type="http://schemas.openxmlformats.org/officeDocument/2006/relationships/customXml" Target="../ink/ink1.xml"/><Relationship Id="rId21" Type="http://schemas.openxmlformats.org/officeDocument/2006/relationships/customXml" Target="../ink/ink5.xml"/><Relationship Id="rId17" Type="http://schemas.openxmlformats.org/officeDocument/2006/relationships/customXml" Target="../ink/ink3.xml"/><Relationship Id="rId25" Type="http://schemas.openxmlformats.org/officeDocument/2006/relationships/customXml" Target="../ink/ink7.xml"/><Relationship Id="rId2" Type="http://schemas.openxmlformats.org/officeDocument/2006/relationships/image" Target="../media/image5.png"/><Relationship Id="rId16" Type="http://schemas.openxmlformats.org/officeDocument/2006/relationships/image" Target="../media/image46.png"/><Relationship Id="rId20" Type="http://schemas.openxmlformats.org/officeDocument/2006/relationships/image" Target="../media/image48.png"/><Relationship Id="rId1" Type="http://schemas.openxmlformats.org/officeDocument/2006/relationships/image" Target="../media/image4.png"/><Relationship Id="rId24" Type="http://schemas.openxmlformats.org/officeDocument/2006/relationships/image" Target="../media/image50.png"/><Relationship Id="rId15" Type="http://schemas.openxmlformats.org/officeDocument/2006/relationships/customXml" Target="../ink/ink2.xml"/><Relationship Id="rId23" Type="http://schemas.openxmlformats.org/officeDocument/2006/relationships/customXml" Target="../ink/ink6.xml"/><Relationship Id="rId28" Type="http://schemas.openxmlformats.org/officeDocument/2006/relationships/image" Target="../media/image7.png"/><Relationship Id="rId19" Type="http://schemas.openxmlformats.org/officeDocument/2006/relationships/customXml" Target="../ink/ink4.xml"/><Relationship Id="rId14" Type="http://schemas.openxmlformats.org/officeDocument/2006/relationships/image" Target="../media/image370.png"/><Relationship Id="rId22" Type="http://schemas.openxmlformats.org/officeDocument/2006/relationships/image" Target="../media/image49.png"/><Relationship Id="rId27" Type="http://schemas.openxmlformats.org/officeDocument/2006/relationships/customXml" Target="../ink/ink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1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5" Type="http://schemas.openxmlformats.org/officeDocument/2006/relationships/image" Target="../media/image16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ustomXml" Target="../ink/ink9.xml"/><Relationship Id="rId1" Type="http://schemas.openxmlformats.org/officeDocument/2006/relationships/image" Target="../media/image17.png"/><Relationship Id="rId14" Type="http://schemas.openxmlformats.org/officeDocument/2006/relationships/image" Target="../media/image2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svg"/><Relationship Id="rId2" Type="http://schemas.openxmlformats.org/officeDocument/2006/relationships/image" Target="../media/image12.png"/><Relationship Id="rId1" Type="http://schemas.openxmlformats.org/officeDocument/2006/relationships/image" Target="../media/image19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11</xdr:row>
      <xdr:rowOff>83820</xdr:rowOff>
    </xdr:from>
    <xdr:to>
      <xdr:col>24</xdr:col>
      <xdr:colOff>320040</xdr:colOff>
      <xdr:row>38</xdr:row>
      <xdr:rowOff>53340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90E125FE-7A24-8B2C-863E-E594278A2BE8}"/>
            </a:ext>
          </a:extLst>
        </xdr:cNvPr>
        <xdr:cNvSpPr txBox="1"/>
      </xdr:nvSpPr>
      <xdr:spPr>
        <a:xfrm>
          <a:off x="10970041560" y="2011680"/>
          <a:ext cx="12138660" cy="4701540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he-IL" sz="1600"/>
            <a:t>חינם- קישור ללימודיה אמצע במאקרו כלכלה:</a:t>
          </a:r>
          <a:r>
            <a:rPr lang="en-US" sz="1600"/>
            <a:t> </a:t>
          </a:r>
          <a:endParaRPr lang="he-IL" sz="1600"/>
        </a:p>
        <a:p>
          <a:pPr algn="r" rtl="1"/>
          <a:r>
            <a:rPr lang="en-US" sz="1600"/>
            <a:t>https://roy-idan.co.il/courses/%d7%9b%d7%9c%d7%9b%d7%9c%d7%94-%d7%9c%d7%9e%d7%a0%d7%94%d7%9c%d7%99%d7%9d-%d7%91/lessons/%d7%9e%d7%a2%d7%a8%d7%9a-%d7%94%d7%a9%d7%99%d7%a2%d7%95%d7%a8/</a:t>
          </a:r>
          <a:endParaRPr lang="he-IL" sz="1600"/>
        </a:p>
        <a:p>
          <a:pPr algn="r" rtl="1"/>
          <a:endParaRPr lang="he-IL" sz="1600"/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חינם- קישור ללימודיה אמצע בסטטיסטיקה</a:t>
          </a:r>
          <a:r>
            <a:rPr lang="he-IL" sz="1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היסקית (סטטיסטיקה ב):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effectLst/>
            </a:rPr>
            <a:t>https://roy-idan.co.il/courses/%d7%a1%d7%98%d7%98%d7%99%d7%a1%d7%98%d7%99%d7%a7%d7%94-%d7%94%d7%99%d7%a1%d7%a7%d7%99%d7%aa-%d7%9b%d7%9c%d7%99%d7%9d-%d7%95%d7%a4%d7%a8%d7%a7%d7%98%d7%99%d7%a7%d7%94/lessons/%d7%a1%d7%98%d7%98%d7%99%d7%a1%d7%98%d7%99%d7%a7%d7%94-%d7%94%d7%99%d7%a1%d7%a7%d7%99%d7%aa-%d7%9e%d7%a2%d7%a8%d7%9a-%d7%a9%d7%99%d7%a2%d7%95%d7%a8-%d7%9c%d7%99%d7%9e%d7%95%d7%93%d7%99%d7%94-%d7%90-2/</a:t>
          </a:r>
        </a:p>
        <a:p>
          <a:pPr algn="r" rtl="1"/>
          <a:br>
            <a:rPr lang="en-US" sz="1600"/>
          </a:br>
          <a:r>
            <a:rPr lang="he-IL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חינם- </a:t>
          </a:r>
          <a:r>
            <a:rPr lang="he-IL" sz="1600"/>
            <a:t>קישור</a:t>
          </a:r>
          <a:r>
            <a:rPr lang="he-IL" sz="1600" baseline="0"/>
            <a:t> ללימודיה אמצע במימון:</a:t>
          </a:r>
        </a:p>
        <a:p>
          <a:pPr algn="r" rtl="1"/>
          <a:r>
            <a:rPr lang="en-US" sz="1600"/>
            <a:t>https://roy-idan.co.il/hxtx</a:t>
          </a:r>
          <a:br>
            <a:rPr lang="en-US" sz="1600"/>
          </a:br>
          <a:br>
            <a:rPr lang="en-US" sz="1600"/>
          </a:br>
          <a:r>
            <a:rPr lang="he-IL" sz="1600"/>
            <a:t>קישור לעמוד</a:t>
          </a:r>
          <a:r>
            <a:rPr lang="he-IL" sz="1600" baseline="0"/>
            <a:t> המבצעים על כל הקורסים המקוונים המלאים של הסמסטר:</a:t>
          </a:r>
          <a:br>
            <a:rPr lang="en-US" sz="1600" baseline="0"/>
          </a:br>
          <a:r>
            <a:rPr lang="en-US" sz="1600" baseline="0"/>
            <a:t>https://roy-idan.co.il/%d7%91%d7%99%d7%aa-%d7%94%d7%a1%d7%a4%d7%a8-%d7%9c%d7%9e%d7%a0%d7%94%d7%9c-%d7%a2%d7%a1%d7%a7%d7%99%d7%9d-%d7%a9%d7%a0%d7%94-%d7%90/</a:t>
          </a:r>
          <a:endParaRPr lang="he-IL" sz="1600" baseline="0"/>
        </a:p>
        <a:p>
          <a:pPr algn="r" rtl="1"/>
          <a:endParaRPr lang="he-IL" sz="1600" baseline="0"/>
        </a:p>
        <a:p>
          <a:pPr algn="r" rtl="1"/>
          <a:endParaRPr lang="he-IL" sz="1600"/>
        </a:p>
      </xdr:txBody>
    </xdr:sp>
    <xdr:clientData/>
  </xdr:twoCellAnchor>
  <xdr:twoCellAnchor editAs="oneCell">
    <xdr:from>
      <xdr:col>1</xdr:col>
      <xdr:colOff>205740</xdr:colOff>
      <xdr:row>37</xdr:row>
      <xdr:rowOff>121920</xdr:rowOff>
    </xdr:from>
    <xdr:to>
      <xdr:col>6</xdr:col>
      <xdr:colOff>425314</xdr:colOff>
      <xdr:row>71</xdr:row>
      <xdr:rowOff>40825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B6ED890B-3D18-4850-8057-C49B2EDE6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3918986" y="6812280"/>
          <a:ext cx="3572374" cy="5877745"/>
        </a:xfrm>
        <a:prstGeom prst="rect">
          <a:avLst/>
        </a:prstGeom>
      </xdr:spPr>
    </xdr:pic>
    <xdr:clientData/>
  </xdr:twoCellAnchor>
  <xdr:twoCellAnchor editAs="oneCell">
    <xdr:from>
      <xdr:col>6</xdr:col>
      <xdr:colOff>480060</xdr:colOff>
      <xdr:row>37</xdr:row>
      <xdr:rowOff>129540</xdr:rowOff>
    </xdr:from>
    <xdr:to>
      <xdr:col>13</xdr:col>
      <xdr:colOff>494319</xdr:colOff>
      <xdr:row>69</xdr:row>
      <xdr:rowOff>46491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5313611B-34DC-4F3E-A5A1-DCBDBCFC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7243441" y="6819900"/>
          <a:ext cx="6620799" cy="552527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775206</xdr:colOff>
      <xdr:row>19</xdr:row>
      <xdr:rowOff>27709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79C166D-C9C7-4152-A772-F572822C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92674994" y="0"/>
          <a:ext cx="13371066" cy="8303029"/>
        </a:xfrm>
        <a:prstGeom prst="rect">
          <a:avLst/>
        </a:prstGeom>
      </xdr:spPr>
    </xdr:pic>
    <xdr:clientData/>
  </xdr:twoCellAnchor>
  <xdr:twoCellAnchor editAs="oneCell">
    <xdr:from>
      <xdr:col>7</xdr:col>
      <xdr:colOff>2285880</xdr:colOff>
      <xdr:row>12</xdr:row>
      <xdr:rowOff>10663</xdr:rowOff>
    </xdr:from>
    <xdr:to>
      <xdr:col>7</xdr:col>
      <xdr:colOff>2286240</xdr:colOff>
      <xdr:row>12</xdr:row>
      <xdr:rowOff>11023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דיו 2">
              <a:extLst>
                <a:ext uri="{FF2B5EF4-FFF2-40B4-BE49-F238E27FC236}">
                  <a16:creationId xmlns:a16="http://schemas.microsoft.com/office/drawing/2014/main" id="{D9243442-0162-4097-AD80-3572F0AB775E}"/>
                </a:ext>
              </a:extLst>
            </xdr14:cNvPr>
            <xdr14:cNvContentPartPr/>
          </xdr14:nvContentPartPr>
          <xdr14:nvPr macro=""/>
          <xdr14:xfrm>
            <a:off x="11057653903" y="6977520"/>
            <a:ext cx="360" cy="360"/>
          </xdr14:xfrm>
        </xdr:contentPart>
      </mc:Choice>
      <mc:Fallback xmlns="">
        <xdr:pic>
          <xdr:nvPicPr>
            <xdr:cNvPr id="60" name="דיו 59">
              <a:extLst>
                <a:ext uri="{FF2B5EF4-FFF2-40B4-BE49-F238E27FC236}">
                  <a16:creationId xmlns:a16="http://schemas.microsoft.com/office/drawing/2014/main" id="{B929D9EF-51DD-FA3B-B196-DAD8A85478DD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1057644903" y="69685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2085727</xdr:colOff>
      <xdr:row>6</xdr:row>
      <xdr:rowOff>634186</xdr:rowOff>
    </xdr:from>
    <xdr:to>
      <xdr:col>2</xdr:col>
      <xdr:colOff>3298927</xdr:colOff>
      <xdr:row>6</xdr:row>
      <xdr:rowOff>844426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4" name="דיו 3">
              <a:extLst>
                <a:ext uri="{FF2B5EF4-FFF2-40B4-BE49-F238E27FC236}">
                  <a16:creationId xmlns:a16="http://schemas.microsoft.com/office/drawing/2014/main" id="{933C7FDF-4BD4-49B0-9D0A-A3328F49251E}"/>
                </a:ext>
              </a:extLst>
            </xdr14:cNvPr>
            <xdr14:cNvContentPartPr/>
          </xdr14:nvContentPartPr>
          <xdr14:nvPr macro=""/>
          <xdr14:xfrm>
            <a:off x="11027009661" y="1880280"/>
            <a:ext cx="1213200" cy="210240"/>
          </xdr14:xfrm>
        </xdr:contentPart>
      </mc:Choice>
      <mc:Fallback xmlns="">
        <xdr:pic>
          <xdr:nvPicPr>
            <xdr:cNvPr id="3" name="דיו 2">
              <a:extLst>
                <a:ext uri="{FF2B5EF4-FFF2-40B4-BE49-F238E27FC236}">
                  <a16:creationId xmlns:a16="http://schemas.microsoft.com/office/drawing/2014/main" id="{0C20C5E9-45C5-3AC4-6C44-546A6E0120C8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1026955661" y="1772640"/>
              <a:ext cx="1320840" cy="425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2672887</xdr:colOff>
      <xdr:row>6</xdr:row>
      <xdr:rowOff>1137106</xdr:rowOff>
    </xdr:from>
    <xdr:to>
      <xdr:col>3</xdr:col>
      <xdr:colOff>207946</xdr:colOff>
      <xdr:row>6</xdr:row>
      <xdr:rowOff>1354186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5" name="דיו 4">
              <a:extLst>
                <a:ext uri="{FF2B5EF4-FFF2-40B4-BE49-F238E27FC236}">
                  <a16:creationId xmlns:a16="http://schemas.microsoft.com/office/drawing/2014/main" id="{AA57CD3F-2283-495B-BD8D-2662995B0E23}"/>
                </a:ext>
              </a:extLst>
            </xdr14:cNvPr>
            <xdr14:cNvContentPartPr/>
          </xdr14:nvContentPartPr>
          <xdr14:nvPr macro=""/>
          <xdr14:xfrm>
            <a:off x="11026174101" y="2383200"/>
            <a:ext cx="1461600" cy="217080"/>
          </xdr14:xfrm>
        </xdr:contentPart>
      </mc:Choice>
      <mc:Fallback xmlns="">
        <xdr:pic>
          <xdr:nvPicPr>
            <xdr:cNvPr id="5" name="דיו 4">
              <a:extLst>
                <a:ext uri="{FF2B5EF4-FFF2-40B4-BE49-F238E27FC236}">
                  <a16:creationId xmlns:a16="http://schemas.microsoft.com/office/drawing/2014/main" id="{A448AC6C-0776-6C4D-256C-9DAFA9AE8B9C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026120461" y="2275200"/>
              <a:ext cx="1569240" cy="432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2622205</xdr:colOff>
      <xdr:row>7</xdr:row>
      <xdr:rowOff>204593</xdr:rowOff>
    </xdr:from>
    <xdr:to>
      <xdr:col>1</xdr:col>
      <xdr:colOff>1225080</xdr:colOff>
      <xdr:row>7</xdr:row>
      <xdr:rowOff>360833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6" name="דיו 5">
              <a:extLst>
                <a:ext uri="{FF2B5EF4-FFF2-40B4-BE49-F238E27FC236}">
                  <a16:creationId xmlns:a16="http://schemas.microsoft.com/office/drawing/2014/main" id="{11C0C208-AE90-4E89-A4E2-08AC5055B6FD}"/>
                </a:ext>
              </a:extLst>
            </xdr14:cNvPr>
            <xdr14:cNvContentPartPr/>
          </xdr14:nvContentPartPr>
          <xdr14:nvPr macro=""/>
          <xdr14:xfrm>
            <a:off x="11031432261" y="3342240"/>
            <a:ext cx="1355040" cy="156240"/>
          </xdr14:xfrm>
        </xdr:contentPart>
      </mc:Choice>
      <mc:Fallback xmlns="">
        <xdr:pic>
          <xdr:nvPicPr>
            <xdr:cNvPr id="6" name="דיו 5">
              <a:extLst>
                <a:ext uri="{FF2B5EF4-FFF2-40B4-BE49-F238E27FC236}">
                  <a16:creationId xmlns:a16="http://schemas.microsoft.com/office/drawing/2014/main" id="{8ABA9934-1EC7-034F-073A-4A14507A090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1031378621" y="3234600"/>
              <a:ext cx="1462680" cy="371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2117767</xdr:colOff>
      <xdr:row>6</xdr:row>
      <xdr:rowOff>626266</xdr:rowOff>
    </xdr:from>
    <xdr:to>
      <xdr:col>2</xdr:col>
      <xdr:colOff>3280927</xdr:colOff>
      <xdr:row>6</xdr:row>
      <xdr:rowOff>871786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7" name="דיו 6">
              <a:extLst>
                <a:ext uri="{FF2B5EF4-FFF2-40B4-BE49-F238E27FC236}">
                  <a16:creationId xmlns:a16="http://schemas.microsoft.com/office/drawing/2014/main" id="{B1E48C99-C90B-4169-9157-434B99E93F88}"/>
                </a:ext>
              </a:extLst>
            </xdr14:cNvPr>
            <xdr14:cNvContentPartPr/>
          </xdr14:nvContentPartPr>
          <xdr14:nvPr macro=""/>
          <xdr14:xfrm>
            <a:off x="11027027661" y="1872360"/>
            <a:ext cx="1163160" cy="245520"/>
          </xdr14:xfrm>
        </xdr:contentPart>
      </mc:Choice>
      <mc:Fallback xmlns="">
        <xdr:pic>
          <xdr:nvPicPr>
            <xdr:cNvPr id="7" name="דיו 6">
              <a:extLst>
                <a:ext uri="{FF2B5EF4-FFF2-40B4-BE49-F238E27FC236}">
                  <a16:creationId xmlns:a16="http://schemas.microsoft.com/office/drawing/2014/main" id="{15D8FCAA-8544-3C86-D0F1-CCFBE04AE989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1026974021" y="1764360"/>
              <a:ext cx="1270800" cy="461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1856520</xdr:colOff>
      <xdr:row>10</xdr:row>
      <xdr:rowOff>677273</xdr:rowOff>
    </xdr:from>
    <xdr:to>
      <xdr:col>4</xdr:col>
      <xdr:colOff>126000</xdr:colOff>
      <xdr:row>11</xdr:row>
      <xdr:rowOff>260513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8" name="דיו 7">
              <a:extLst>
                <a:ext uri="{FF2B5EF4-FFF2-40B4-BE49-F238E27FC236}">
                  <a16:creationId xmlns:a16="http://schemas.microsoft.com/office/drawing/2014/main" id="{E0EDC9EF-9298-4A45-838F-C753D9B44403}"/>
                </a:ext>
              </a:extLst>
            </xdr14:cNvPr>
            <xdr14:cNvContentPartPr/>
          </xdr14:nvContentPartPr>
          <xdr14:nvPr macro=""/>
          <xdr14:xfrm>
            <a:off x="11023387341" y="6100920"/>
            <a:ext cx="7413480" cy="345240"/>
          </xdr14:xfrm>
        </xdr:contentPart>
      </mc:Choice>
      <mc:Fallback xmlns="">
        <xdr:pic>
          <xdr:nvPicPr>
            <xdr:cNvPr id="12" name="דיו 11">
              <a:extLst>
                <a:ext uri="{FF2B5EF4-FFF2-40B4-BE49-F238E27FC236}">
                  <a16:creationId xmlns:a16="http://schemas.microsoft.com/office/drawing/2014/main" id="{12747A2B-2CCD-CE91-8089-17C0D966F1E9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1023369701" y="6082920"/>
              <a:ext cx="7449120" cy="380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136080</xdr:colOff>
      <xdr:row>9</xdr:row>
      <xdr:rowOff>241913</xdr:rowOff>
    </xdr:from>
    <xdr:to>
      <xdr:col>7</xdr:col>
      <xdr:colOff>1345447</xdr:colOff>
      <xdr:row>11</xdr:row>
      <xdr:rowOff>128753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9" name="דיו 8">
              <a:extLst>
                <a:ext uri="{FF2B5EF4-FFF2-40B4-BE49-F238E27FC236}">
                  <a16:creationId xmlns:a16="http://schemas.microsoft.com/office/drawing/2014/main" id="{21F28558-F3DE-42E5-8DFC-4477959E9823}"/>
                </a:ext>
              </a:extLst>
            </xdr14:cNvPr>
            <xdr14:cNvContentPartPr/>
          </xdr14:nvContentPartPr>
          <xdr14:nvPr macro=""/>
          <xdr14:xfrm>
            <a:off x="11016923541" y="4903560"/>
            <a:ext cx="6453720" cy="1410840"/>
          </xdr14:xfrm>
        </xdr:contentPart>
      </mc:Choice>
      <mc:Fallback xmlns="">
        <xdr:pic>
          <xdr:nvPicPr>
            <xdr:cNvPr id="35" name="דיו 34">
              <a:extLst>
                <a:ext uri="{FF2B5EF4-FFF2-40B4-BE49-F238E27FC236}">
                  <a16:creationId xmlns:a16="http://schemas.microsoft.com/office/drawing/2014/main" id="{04E274F9-AFE5-2AF5-BFDA-F918096C2326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1016905900" y="4885915"/>
              <a:ext cx="6489362" cy="1446489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1913040</xdr:colOff>
      <xdr:row>10</xdr:row>
      <xdr:rowOff>229073</xdr:rowOff>
    </xdr:from>
    <xdr:to>
      <xdr:col>4</xdr:col>
      <xdr:colOff>36360</xdr:colOff>
      <xdr:row>11</xdr:row>
      <xdr:rowOff>104273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10" name="דיו 9">
              <a:extLst>
                <a:ext uri="{FF2B5EF4-FFF2-40B4-BE49-F238E27FC236}">
                  <a16:creationId xmlns:a16="http://schemas.microsoft.com/office/drawing/2014/main" id="{0AF7807B-8752-4B8C-9E3B-B2FBDBFAB676}"/>
                </a:ext>
              </a:extLst>
            </xdr14:cNvPr>
            <xdr14:cNvContentPartPr/>
          </xdr14:nvContentPartPr>
          <xdr14:nvPr macro=""/>
          <xdr14:xfrm>
            <a:off x="11023476981" y="5652720"/>
            <a:ext cx="7267320" cy="637200"/>
          </xdr14:xfrm>
        </xdr:contentPart>
      </mc:Choice>
      <mc:Fallback xmlns="">
        <xdr:pic>
          <xdr:nvPicPr>
            <xdr:cNvPr id="36" name="דיו 35">
              <a:extLst>
                <a:ext uri="{FF2B5EF4-FFF2-40B4-BE49-F238E27FC236}">
                  <a16:creationId xmlns:a16="http://schemas.microsoft.com/office/drawing/2014/main" id="{1356E333-B156-BE2F-5652-20BF0C24C4D6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1023470861" y="5646600"/>
              <a:ext cx="7279560" cy="649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461386</xdr:colOff>
      <xdr:row>10</xdr:row>
      <xdr:rowOff>465953</xdr:rowOff>
    </xdr:from>
    <xdr:to>
      <xdr:col>3</xdr:col>
      <xdr:colOff>976186</xdr:colOff>
      <xdr:row>10</xdr:row>
      <xdr:rowOff>724793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1" name="דיו 10">
              <a:extLst>
                <a:ext uri="{FF2B5EF4-FFF2-40B4-BE49-F238E27FC236}">
                  <a16:creationId xmlns:a16="http://schemas.microsoft.com/office/drawing/2014/main" id="{AE882C63-A355-4E62-A9A2-8B97DDC06EF6}"/>
                </a:ext>
              </a:extLst>
            </xdr14:cNvPr>
            <xdr14:cNvContentPartPr/>
          </xdr14:nvContentPartPr>
          <xdr14:nvPr macro=""/>
          <xdr14:xfrm>
            <a:off x="11025405861" y="5889600"/>
            <a:ext cx="514800" cy="258840"/>
          </xdr14:xfrm>
        </xdr:contentPart>
      </mc:Choice>
      <mc:Fallback xmlns="">
        <xdr:pic>
          <xdr:nvPicPr>
            <xdr:cNvPr id="46" name="דיו 45">
              <a:extLst>
                <a:ext uri="{FF2B5EF4-FFF2-40B4-BE49-F238E27FC236}">
                  <a16:creationId xmlns:a16="http://schemas.microsoft.com/office/drawing/2014/main" id="{2B9CBCB6-6747-CCFD-995E-8E2F79A8A42B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1025399737" y="5883480"/>
              <a:ext cx="527049" cy="2710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3254287</xdr:colOff>
      <xdr:row>10</xdr:row>
      <xdr:rowOff>348593</xdr:rowOff>
    </xdr:from>
    <xdr:to>
      <xdr:col>2</xdr:col>
      <xdr:colOff>3873127</xdr:colOff>
      <xdr:row>10</xdr:row>
      <xdr:rowOff>724073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2" name="דיו 11">
              <a:extLst>
                <a:ext uri="{FF2B5EF4-FFF2-40B4-BE49-F238E27FC236}">
                  <a16:creationId xmlns:a16="http://schemas.microsoft.com/office/drawing/2014/main" id="{5DB916B0-830B-4D93-857B-B241154C9025}"/>
                </a:ext>
              </a:extLst>
            </xdr14:cNvPr>
            <xdr14:cNvContentPartPr/>
          </xdr14:nvContentPartPr>
          <xdr14:nvPr macro=""/>
          <xdr14:xfrm>
            <a:off x="11026435461" y="5772240"/>
            <a:ext cx="618840" cy="375480"/>
          </xdr14:xfrm>
        </xdr:contentPart>
      </mc:Choice>
      <mc:Fallback xmlns="">
        <xdr:pic>
          <xdr:nvPicPr>
            <xdr:cNvPr id="47" name="דיו 46">
              <a:extLst>
                <a:ext uri="{FF2B5EF4-FFF2-40B4-BE49-F238E27FC236}">
                  <a16:creationId xmlns:a16="http://schemas.microsoft.com/office/drawing/2014/main" id="{DE323EEC-61DB-0967-4707-7A68A51D9674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1026429341" y="5766120"/>
              <a:ext cx="631080" cy="387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1784746</xdr:colOff>
      <xdr:row>10</xdr:row>
      <xdr:rowOff>483593</xdr:rowOff>
    </xdr:from>
    <xdr:to>
      <xdr:col>3</xdr:col>
      <xdr:colOff>2340226</xdr:colOff>
      <xdr:row>10</xdr:row>
      <xdr:rowOff>745673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1">
          <xdr14:nvContentPartPr>
            <xdr14:cNvPr id="13" name="דיו 12">
              <a:extLst>
                <a:ext uri="{FF2B5EF4-FFF2-40B4-BE49-F238E27FC236}">
                  <a16:creationId xmlns:a16="http://schemas.microsoft.com/office/drawing/2014/main" id="{BF92CC7C-8D98-44BD-892B-19EE62E911C3}"/>
                </a:ext>
              </a:extLst>
            </xdr14:cNvPr>
            <xdr14:cNvContentPartPr/>
          </xdr14:nvContentPartPr>
          <xdr14:nvPr macro=""/>
          <xdr14:xfrm>
            <a:off x="11024041821" y="5907240"/>
            <a:ext cx="555480" cy="262080"/>
          </xdr14:xfrm>
        </xdr:contentPart>
      </mc:Choice>
      <mc:Fallback xmlns="">
        <xdr:pic>
          <xdr:nvPicPr>
            <xdr:cNvPr id="48" name="דיו 47">
              <a:extLst>
                <a:ext uri="{FF2B5EF4-FFF2-40B4-BE49-F238E27FC236}">
                  <a16:creationId xmlns:a16="http://schemas.microsoft.com/office/drawing/2014/main" id="{55A2D73F-AE9D-68C1-5377-0537DE5A7930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1024035701" y="5901120"/>
              <a:ext cx="567720" cy="274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125527</xdr:colOff>
      <xdr:row>10</xdr:row>
      <xdr:rowOff>286673</xdr:rowOff>
    </xdr:from>
    <xdr:to>
      <xdr:col>2</xdr:col>
      <xdr:colOff>655087</xdr:colOff>
      <xdr:row>11</xdr:row>
      <xdr:rowOff>110753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3">
          <xdr14:nvContentPartPr>
            <xdr14:cNvPr id="14" name="דיו 13">
              <a:extLst>
                <a:ext uri="{FF2B5EF4-FFF2-40B4-BE49-F238E27FC236}">
                  <a16:creationId xmlns:a16="http://schemas.microsoft.com/office/drawing/2014/main" id="{406D2FFD-A17D-4411-80EA-0A0D66E571E9}"/>
                </a:ext>
              </a:extLst>
            </xdr14:cNvPr>
            <xdr14:cNvContentPartPr/>
          </xdr14:nvContentPartPr>
          <xdr14:nvPr macro=""/>
          <xdr14:xfrm>
            <a:off x="11029653501" y="5710320"/>
            <a:ext cx="529560" cy="586080"/>
          </xdr14:xfrm>
        </xdr:contentPart>
      </mc:Choice>
      <mc:Fallback xmlns="">
        <xdr:pic>
          <xdr:nvPicPr>
            <xdr:cNvPr id="52" name="דיו 51">
              <a:extLst>
                <a:ext uri="{FF2B5EF4-FFF2-40B4-BE49-F238E27FC236}">
                  <a16:creationId xmlns:a16="http://schemas.microsoft.com/office/drawing/2014/main" id="{EF676D3A-622C-B6A0-72A9-D7162B4F199D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1029647377" y="5704200"/>
              <a:ext cx="541808" cy="598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388327</xdr:colOff>
      <xdr:row>8</xdr:row>
      <xdr:rowOff>214793</xdr:rowOff>
    </xdr:from>
    <xdr:to>
      <xdr:col>2</xdr:col>
      <xdr:colOff>1300567</xdr:colOff>
      <xdr:row>8</xdr:row>
      <xdr:rowOff>241433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5">
          <xdr14:nvContentPartPr>
            <xdr14:cNvPr id="15" name="דיו 14">
              <a:extLst>
                <a:ext uri="{FF2B5EF4-FFF2-40B4-BE49-F238E27FC236}">
                  <a16:creationId xmlns:a16="http://schemas.microsoft.com/office/drawing/2014/main" id="{0EC5D211-2A7E-417E-889A-2C235FAA66A2}"/>
                </a:ext>
              </a:extLst>
            </xdr14:cNvPr>
            <xdr14:cNvContentPartPr/>
          </xdr14:nvContentPartPr>
          <xdr14:nvPr macro=""/>
          <xdr14:xfrm>
            <a:off x="11029008021" y="4114440"/>
            <a:ext cx="912240" cy="26640"/>
          </xdr14:xfrm>
        </xdr:contentPart>
      </mc:Choice>
      <mc:Fallback xmlns="">
        <xdr:pic>
          <xdr:nvPicPr>
            <xdr:cNvPr id="53" name="דיו 52">
              <a:extLst>
                <a:ext uri="{FF2B5EF4-FFF2-40B4-BE49-F238E27FC236}">
                  <a16:creationId xmlns:a16="http://schemas.microsoft.com/office/drawing/2014/main" id="{45BE1C7C-EAFD-FB35-E468-33114C2B8F00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1028990381" y="4096800"/>
              <a:ext cx="947880" cy="62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412426</xdr:colOff>
      <xdr:row>8</xdr:row>
      <xdr:rowOff>241433</xdr:rowOff>
    </xdr:from>
    <xdr:to>
      <xdr:col>3</xdr:col>
      <xdr:colOff>1279666</xdr:colOff>
      <xdr:row>8</xdr:row>
      <xdr:rowOff>254753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7">
          <xdr14:nvContentPartPr>
            <xdr14:cNvPr id="16" name="דיו 15">
              <a:extLst>
                <a:ext uri="{FF2B5EF4-FFF2-40B4-BE49-F238E27FC236}">
                  <a16:creationId xmlns:a16="http://schemas.microsoft.com/office/drawing/2014/main" id="{B15B9E56-7015-47B3-BAED-22DC9FF1A528}"/>
                </a:ext>
              </a:extLst>
            </xdr14:cNvPr>
            <xdr14:cNvContentPartPr/>
          </xdr14:nvContentPartPr>
          <xdr14:nvPr macro=""/>
          <xdr14:xfrm>
            <a:off x="11025102381" y="4141080"/>
            <a:ext cx="867240" cy="13320"/>
          </xdr14:xfrm>
        </xdr:contentPart>
      </mc:Choice>
      <mc:Fallback xmlns="">
        <xdr:pic>
          <xdr:nvPicPr>
            <xdr:cNvPr id="54" name="דיו 53">
              <a:extLst>
                <a:ext uri="{FF2B5EF4-FFF2-40B4-BE49-F238E27FC236}">
                  <a16:creationId xmlns:a16="http://schemas.microsoft.com/office/drawing/2014/main" id="{CB3BDC76-467C-E6BB-978A-101CCDBAD12D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11025084381" y="4123440"/>
              <a:ext cx="902880" cy="48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1687087</xdr:colOff>
      <xdr:row>11</xdr:row>
      <xdr:rowOff>328553</xdr:rowOff>
    </xdr:from>
    <xdr:to>
      <xdr:col>7</xdr:col>
      <xdr:colOff>1945927</xdr:colOff>
      <xdr:row>12</xdr:row>
      <xdr:rowOff>77033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9">
          <xdr14:nvContentPartPr>
            <xdr14:cNvPr id="17" name="דיו 16">
              <a:extLst>
                <a:ext uri="{FF2B5EF4-FFF2-40B4-BE49-F238E27FC236}">
                  <a16:creationId xmlns:a16="http://schemas.microsoft.com/office/drawing/2014/main" id="{1315A5BE-49EF-4E3B-8063-574F23A3378C}"/>
                </a:ext>
              </a:extLst>
            </xdr14:cNvPr>
            <xdr14:cNvContentPartPr/>
          </xdr14:nvContentPartPr>
          <xdr14:nvPr macro=""/>
          <xdr14:xfrm>
            <a:off x="11016323061" y="6514200"/>
            <a:ext cx="258840" cy="510480"/>
          </xdr14:xfrm>
        </xdr:contentPart>
      </mc:Choice>
      <mc:Fallback xmlns="">
        <xdr:pic>
          <xdr:nvPicPr>
            <xdr:cNvPr id="55" name="דיו 54">
              <a:extLst>
                <a:ext uri="{FF2B5EF4-FFF2-40B4-BE49-F238E27FC236}">
                  <a16:creationId xmlns:a16="http://schemas.microsoft.com/office/drawing/2014/main" id="{62906C61-91AA-7F93-10B0-CB10829C527C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1016305421" y="6496560"/>
              <a:ext cx="294480" cy="5461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1515367</xdr:colOff>
      <xdr:row>11</xdr:row>
      <xdr:rowOff>376073</xdr:rowOff>
    </xdr:from>
    <xdr:to>
      <xdr:col>7</xdr:col>
      <xdr:colOff>1660447</xdr:colOff>
      <xdr:row>12</xdr:row>
      <xdr:rowOff>41033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1">
          <xdr14:nvContentPartPr>
            <xdr14:cNvPr id="18" name="דיו 17">
              <a:extLst>
                <a:ext uri="{FF2B5EF4-FFF2-40B4-BE49-F238E27FC236}">
                  <a16:creationId xmlns:a16="http://schemas.microsoft.com/office/drawing/2014/main" id="{05A55790-5733-4E7F-BCE5-9A6449A54C66}"/>
                </a:ext>
              </a:extLst>
            </xdr14:cNvPr>
            <xdr14:cNvContentPartPr/>
          </xdr14:nvContentPartPr>
          <xdr14:nvPr macro=""/>
          <xdr14:xfrm>
            <a:off x="11016608541" y="6561720"/>
            <a:ext cx="145080" cy="426960"/>
          </xdr14:xfrm>
        </xdr:contentPart>
      </mc:Choice>
      <mc:Fallback xmlns="">
        <xdr:pic>
          <xdr:nvPicPr>
            <xdr:cNvPr id="56" name="דיו 55">
              <a:extLst>
                <a:ext uri="{FF2B5EF4-FFF2-40B4-BE49-F238E27FC236}">
                  <a16:creationId xmlns:a16="http://schemas.microsoft.com/office/drawing/2014/main" id="{517730DB-D009-8610-4AF5-C66354DB903F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11016590541" y="6543720"/>
              <a:ext cx="180720" cy="46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1206847</xdr:colOff>
      <xdr:row>11</xdr:row>
      <xdr:rowOff>618353</xdr:rowOff>
    </xdr:from>
    <xdr:to>
      <xdr:col>7</xdr:col>
      <xdr:colOff>1390087</xdr:colOff>
      <xdr:row>11</xdr:row>
      <xdr:rowOff>637073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3">
          <xdr14:nvContentPartPr>
            <xdr14:cNvPr id="19" name="דיו 18">
              <a:extLst>
                <a:ext uri="{FF2B5EF4-FFF2-40B4-BE49-F238E27FC236}">
                  <a16:creationId xmlns:a16="http://schemas.microsoft.com/office/drawing/2014/main" id="{7AA60C7A-0CC0-4F2B-B59A-5AAE717C2BBE}"/>
                </a:ext>
              </a:extLst>
            </xdr14:cNvPr>
            <xdr14:cNvContentPartPr/>
          </xdr14:nvContentPartPr>
          <xdr14:nvPr macro=""/>
          <xdr14:xfrm>
            <a:off x="11016878901" y="6804000"/>
            <a:ext cx="183240" cy="18720"/>
          </xdr14:xfrm>
        </xdr:contentPart>
      </mc:Choice>
      <mc:Fallback xmlns="">
        <xdr:pic>
          <xdr:nvPicPr>
            <xdr:cNvPr id="57" name="דיו 56">
              <a:extLst>
                <a:ext uri="{FF2B5EF4-FFF2-40B4-BE49-F238E27FC236}">
                  <a16:creationId xmlns:a16="http://schemas.microsoft.com/office/drawing/2014/main" id="{FCA47838-FE71-BCC1-96EE-C6E5AA20C839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11016861261" y="6786000"/>
              <a:ext cx="218880" cy="54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1201447</xdr:colOff>
      <xdr:row>11</xdr:row>
      <xdr:rowOff>510713</xdr:rowOff>
    </xdr:from>
    <xdr:to>
      <xdr:col>7</xdr:col>
      <xdr:colOff>1300447</xdr:colOff>
      <xdr:row>11</xdr:row>
      <xdr:rowOff>511073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5">
          <xdr14:nvContentPartPr>
            <xdr14:cNvPr id="20" name="דיו 19">
              <a:extLst>
                <a:ext uri="{FF2B5EF4-FFF2-40B4-BE49-F238E27FC236}">
                  <a16:creationId xmlns:a16="http://schemas.microsoft.com/office/drawing/2014/main" id="{25AB2827-ECC5-4DC1-A063-ED8744845A24}"/>
                </a:ext>
              </a:extLst>
            </xdr14:cNvPr>
            <xdr14:cNvContentPartPr/>
          </xdr14:nvContentPartPr>
          <xdr14:nvPr macro=""/>
          <xdr14:xfrm>
            <a:off x="11016968541" y="6696360"/>
            <a:ext cx="99000" cy="360"/>
          </xdr14:xfrm>
        </xdr:contentPart>
      </mc:Choice>
      <mc:Fallback xmlns="">
        <xdr:pic>
          <xdr:nvPicPr>
            <xdr:cNvPr id="58" name="דיו 57">
              <a:extLst>
                <a:ext uri="{FF2B5EF4-FFF2-40B4-BE49-F238E27FC236}">
                  <a16:creationId xmlns:a16="http://schemas.microsoft.com/office/drawing/2014/main" id="{FB35C958-BF09-32DF-12A9-B12449FAFFAF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11016950901" y="6678360"/>
              <a:ext cx="13464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824167</xdr:colOff>
      <xdr:row>11</xdr:row>
      <xdr:rowOff>482273</xdr:rowOff>
    </xdr:from>
    <xdr:to>
      <xdr:col>7</xdr:col>
      <xdr:colOff>1085167</xdr:colOff>
      <xdr:row>12</xdr:row>
      <xdr:rowOff>43913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7">
          <xdr14:nvContentPartPr>
            <xdr14:cNvPr id="21" name="דיו 20">
              <a:extLst>
                <a:ext uri="{FF2B5EF4-FFF2-40B4-BE49-F238E27FC236}">
                  <a16:creationId xmlns:a16="http://schemas.microsoft.com/office/drawing/2014/main" id="{D94BCECD-8C63-4C9A-9FD6-66EABAC28635}"/>
                </a:ext>
              </a:extLst>
            </xdr14:cNvPr>
            <xdr14:cNvContentPartPr/>
          </xdr14:nvContentPartPr>
          <xdr14:nvPr macro=""/>
          <xdr14:xfrm>
            <a:off x="11017183821" y="6667920"/>
            <a:ext cx="261000" cy="323640"/>
          </xdr14:xfrm>
        </xdr:contentPart>
      </mc:Choice>
      <mc:Fallback xmlns="">
        <xdr:pic>
          <xdr:nvPicPr>
            <xdr:cNvPr id="61" name="דיו 60">
              <a:extLst>
                <a:ext uri="{FF2B5EF4-FFF2-40B4-BE49-F238E27FC236}">
                  <a16:creationId xmlns:a16="http://schemas.microsoft.com/office/drawing/2014/main" id="{A7DC7DAE-DD11-28A7-7478-3AD459D5B594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11017166181" y="6649920"/>
              <a:ext cx="296640" cy="359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639607</xdr:colOff>
      <xdr:row>8</xdr:row>
      <xdr:rowOff>447713</xdr:rowOff>
    </xdr:from>
    <xdr:to>
      <xdr:col>2</xdr:col>
      <xdr:colOff>1156927</xdr:colOff>
      <xdr:row>8</xdr:row>
      <xdr:rowOff>448073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9">
          <xdr14:nvContentPartPr>
            <xdr14:cNvPr id="22" name="דיו 21">
              <a:extLst>
                <a:ext uri="{FF2B5EF4-FFF2-40B4-BE49-F238E27FC236}">
                  <a16:creationId xmlns:a16="http://schemas.microsoft.com/office/drawing/2014/main" id="{FA84D783-543B-4268-AF2B-49A9117B59A4}"/>
                </a:ext>
              </a:extLst>
            </xdr14:cNvPr>
            <xdr14:cNvContentPartPr/>
          </xdr14:nvContentPartPr>
          <xdr14:nvPr macro=""/>
          <xdr14:xfrm>
            <a:off x="11029151661" y="4347360"/>
            <a:ext cx="517320" cy="360"/>
          </xdr14:xfrm>
        </xdr:contentPart>
      </mc:Choice>
      <mc:Fallback xmlns="">
        <xdr:pic>
          <xdr:nvPicPr>
            <xdr:cNvPr id="77" name="דיו 76">
              <a:extLst>
                <a:ext uri="{FF2B5EF4-FFF2-40B4-BE49-F238E27FC236}">
                  <a16:creationId xmlns:a16="http://schemas.microsoft.com/office/drawing/2014/main" id="{FC883900-F160-6C7A-254D-98466738EFAA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11029134021" y="4329720"/>
              <a:ext cx="552960" cy="3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134640</xdr:colOff>
      <xdr:row>8</xdr:row>
      <xdr:rowOff>98513</xdr:rowOff>
    </xdr:from>
    <xdr:to>
      <xdr:col>4</xdr:col>
      <xdr:colOff>135000</xdr:colOff>
      <xdr:row>12</xdr:row>
      <xdr:rowOff>119873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1">
          <xdr14:nvContentPartPr>
            <xdr14:cNvPr id="23" name="דיו 22">
              <a:extLst>
                <a:ext uri="{FF2B5EF4-FFF2-40B4-BE49-F238E27FC236}">
                  <a16:creationId xmlns:a16="http://schemas.microsoft.com/office/drawing/2014/main" id="{3F22B58A-BD5A-45DF-BB97-29347CC21688}"/>
                </a:ext>
              </a:extLst>
            </xdr14:cNvPr>
            <xdr14:cNvContentPartPr/>
          </xdr14:nvContentPartPr>
          <xdr14:nvPr macro=""/>
          <xdr14:xfrm>
            <a:off x="11023378341" y="3998160"/>
            <a:ext cx="360" cy="3069360"/>
          </xdr14:xfrm>
        </xdr:contentPart>
      </mc:Choice>
      <mc:Fallback xmlns="">
        <xdr:pic>
          <xdr:nvPicPr>
            <xdr:cNvPr id="90" name="דיו 89">
              <a:extLst>
                <a:ext uri="{FF2B5EF4-FFF2-40B4-BE49-F238E27FC236}">
                  <a16:creationId xmlns:a16="http://schemas.microsoft.com/office/drawing/2014/main" id="{8CE051F2-249D-F5F7-5CB1-C51913446B56}"/>
                </a:ext>
              </a:extLst>
            </xdr:cNvPr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11023360701" y="3980160"/>
              <a:ext cx="36000" cy="310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1825786</xdr:colOff>
      <xdr:row>14</xdr:row>
      <xdr:rowOff>7891</xdr:rowOff>
    </xdr:from>
    <xdr:to>
      <xdr:col>3</xdr:col>
      <xdr:colOff>2089306</xdr:colOff>
      <xdr:row>16</xdr:row>
      <xdr:rowOff>170294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3">
          <xdr14:nvContentPartPr>
            <xdr14:cNvPr id="24" name="דיו 23">
              <a:extLst>
                <a:ext uri="{FF2B5EF4-FFF2-40B4-BE49-F238E27FC236}">
                  <a16:creationId xmlns:a16="http://schemas.microsoft.com/office/drawing/2014/main" id="{444F496C-EB57-4B76-9F1C-0DDE889F5566}"/>
                </a:ext>
              </a:extLst>
            </xdr14:cNvPr>
            <xdr14:cNvContentPartPr/>
          </xdr14:nvContentPartPr>
          <xdr14:nvPr macro=""/>
          <xdr14:xfrm>
            <a:off x="11024292741" y="7332056"/>
            <a:ext cx="263520" cy="538920"/>
          </xdr14:xfrm>
        </xdr:contentPart>
      </mc:Choice>
      <mc:Fallback xmlns="">
        <xdr:pic>
          <xdr:nvPicPr>
            <xdr:cNvPr id="105" name="דיו 104">
              <a:extLst>
                <a:ext uri="{FF2B5EF4-FFF2-40B4-BE49-F238E27FC236}">
                  <a16:creationId xmlns:a16="http://schemas.microsoft.com/office/drawing/2014/main" id="{FA048123-01BE-3EA2-77D3-73C4BB741F37}"/>
                </a:ext>
              </a:extLst>
            </xdr:cNvPr>
            <xdr:cNvPicPr/>
          </xdr:nvPicPr>
          <xdr:blipFill>
            <a:blip xmlns:r="http://schemas.openxmlformats.org/officeDocument/2006/relationships" r:embed="rId54"/>
            <a:stretch>
              <a:fillRect/>
            </a:stretch>
          </xdr:blipFill>
          <xdr:spPr>
            <a:xfrm>
              <a:off x="11024286621" y="7325936"/>
              <a:ext cx="275760" cy="551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2377666</xdr:colOff>
      <xdr:row>13</xdr:row>
      <xdr:rowOff>130270</xdr:rowOff>
    </xdr:from>
    <xdr:to>
      <xdr:col>4</xdr:col>
      <xdr:colOff>386640</xdr:colOff>
      <xdr:row>16</xdr:row>
      <xdr:rowOff>55094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5">
          <xdr14:nvContentPartPr>
            <xdr14:cNvPr id="25" name="דיו 24">
              <a:extLst>
                <a:ext uri="{FF2B5EF4-FFF2-40B4-BE49-F238E27FC236}">
                  <a16:creationId xmlns:a16="http://schemas.microsoft.com/office/drawing/2014/main" id="{F663C282-0C3E-4FF3-A1A6-7E8238530831}"/>
                </a:ext>
              </a:extLst>
            </xdr14:cNvPr>
            <xdr14:cNvContentPartPr/>
          </xdr14:nvContentPartPr>
          <xdr14:nvPr macro=""/>
          <xdr14:xfrm>
            <a:off x="11023126701" y="7266176"/>
            <a:ext cx="877680" cy="489600"/>
          </xdr14:xfrm>
        </xdr:contentPart>
      </mc:Choice>
      <mc:Fallback xmlns="">
        <xdr:pic>
          <xdr:nvPicPr>
            <xdr:cNvPr id="106" name="דיו 105">
              <a:extLst>
                <a:ext uri="{FF2B5EF4-FFF2-40B4-BE49-F238E27FC236}">
                  <a16:creationId xmlns:a16="http://schemas.microsoft.com/office/drawing/2014/main" id="{DA8CACE0-D430-7A73-6E70-1A26FFF431EE}"/>
                </a:ext>
              </a:extLst>
            </xdr:cNvPr>
            <xdr:cNvPicPr/>
          </xdr:nvPicPr>
          <xdr:blipFill>
            <a:blip xmlns:r="http://schemas.openxmlformats.org/officeDocument/2006/relationships" r:embed="rId56"/>
            <a:stretch>
              <a:fillRect/>
            </a:stretch>
          </xdr:blipFill>
          <xdr:spPr>
            <a:xfrm>
              <a:off x="11023120581" y="7260056"/>
              <a:ext cx="889920" cy="501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2205360</xdr:colOff>
      <xdr:row>8</xdr:row>
      <xdr:rowOff>743569</xdr:rowOff>
    </xdr:from>
    <xdr:to>
      <xdr:col>3</xdr:col>
      <xdr:colOff>2622826</xdr:colOff>
      <xdr:row>9</xdr:row>
      <xdr:rowOff>619849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7">
          <xdr14:nvContentPartPr>
            <xdr14:cNvPr id="26" name="דיו 25">
              <a:extLst>
                <a:ext uri="{FF2B5EF4-FFF2-40B4-BE49-F238E27FC236}">
                  <a16:creationId xmlns:a16="http://schemas.microsoft.com/office/drawing/2014/main" id="{741326E9-5ED3-447B-B388-C8A925CE3C3E}"/>
                </a:ext>
              </a:extLst>
            </xdr14:cNvPr>
            <xdr14:cNvContentPartPr/>
          </xdr14:nvContentPartPr>
          <xdr14:nvPr macro=""/>
          <xdr14:xfrm>
            <a:off x="11023759221" y="4643216"/>
            <a:ext cx="6692760" cy="638280"/>
          </xdr14:xfrm>
        </xdr:contentPart>
      </mc:Choice>
      <mc:Fallback xmlns="">
        <xdr:pic>
          <xdr:nvPicPr>
            <xdr:cNvPr id="116" name="דיו 115">
              <a:extLst>
                <a:ext uri="{FF2B5EF4-FFF2-40B4-BE49-F238E27FC236}">
                  <a16:creationId xmlns:a16="http://schemas.microsoft.com/office/drawing/2014/main" id="{B311D199-85A3-3A3D-EF90-7B8352B8F6CE}"/>
                </a:ext>
              </a:extLst>
            </xdr:cNvPr>
            <xdr:cNvPicPr/>
          </xdr:nvPicPr>
          <xdr:blipFill>
            <a:blip xmlns:r="http://schemas.openxmlformats.org/officeDocument/2006/relationships" r:embed="rId58"/>
            <a:stretch>
              <a:fillRect/>
            </a:stretch>
          </xdr:blipFill>
          <xdr:spPr>
            <a:xfrm>
              <a:off x="11023753101" y="4637096"/>
              <a:ext cx="6705000" cy="65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2232212</xdr:colOff>
      <xdr:row>9</xdr:row>
      <xdr:rowOff>448236</xdr:rowOff>
    </xdr:from>
    <xdr:to>
      <xdr:col>5</xdr:col>
      <xdr:colOff>436719</xdr:colOff>
      <xdr:row>10</xdr:row>
      <xdr:rowOff>162552</xdr:rowOff>
    </xdr:to>
    <xdr:pic>
      <xdr:nvPicPr>
        <xdr:cNvPr id="27" name="תמונה 26">
          <a:extLst>
            <a:ext uri="{FF2B5EF4-FFF2-40B4-BE49-F238E27FC236}">
              <a16:creationId xmlns:a16="http://schemas.microsoft.com/office/drawing/2014/main" id="{2B95D1F8-FC2E-4B26-9E5D-07499EAE4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0993013481" y="5104056"/>
          <a:ext cx="1778287" cy="4763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633823</xdr:colOff>
      <xdr:row>25</xdr:row>
      <xdr:rowOff>96733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B33FBB3-3AFE-BF3F-B117-A1EEDCFE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80456737" y="0"/>
          <a:ext cx="7697563" cy="44782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575384</xdr:colOff>
      <xdr:row>32</xdr:row>
      <xdr:rowOff>21741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D6F3FB4-05D3-DE21-F756-87A9FFC17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45746730" y="0"/>
          <a:ext cx="12048927" cy="5595227"/>
        </a:xfrm>
        <a:prstGeom prst="rect">
          <a:avLst/>
        </a:prstGeom>
      </xdr:spPr>
    </xdr:pic>
    <xdr:clientData/>
  </xdr:twoCellAnchor>
  <xdr:twoCellAnchor editAs="oneCell">
    <xdr:from>
      <xdr:col>18</xdr:col>
      <xdr:colOff>200340</xdr:colOff>
      <xdr:row>0</xdr:row>
      <xdr:rowOff>0</xdr:rowOff>
    </xdr:from>
    <xdr:to>
      <xdr:col>37</xdr:col>
      <xdr:colOff>337457</xdr:colOff>
      <xdr:row>27</xdr:row>
      <xdr:rowOff>111433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CD17A0B9-A596-4210-EB48-861FCE25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32486371" y="0"/>
          <a:ext cx="12960489" cy="4814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65513</xdr:rowOff>
    </xdr:from>
    <xdr:to>
      <xdr:col>28</xdr:col>
      <xdr:colOff>293914</xdr:colOff>
      <xdr:row>135</xdr:row>
      <xdr:rowOff>166673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104795B-1665-E7A6-1B93-51BCDC438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38604143" y="9993284"/>
          <a:ext cx="19191514" cy="136865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119742</xdr:rowOff>
    </xdr:from>
    <xdr:to>
      <xdr:col>12</xdr:col>
      <xdr:colOff>522514</xdr:colOff>
      <xdr:row>56</xdr:row>
      <xdr:rowOff>38100</xdr:rowOff>
    </xdr:to>
    <xdr:graphicFrame macro="">
      <xdr:nvGraphicFramePr>
        <xdr:cNvPr id="5" name="תרשים 4">
          <a:extLst>
            <a:ext uri="{FF2B5EF4-FFF2-40B4-BE49-F238E27FC236}">
              <a16:creationId xmlns:a16="http://schemas.microsoft.com/office/drawing/2014/main" id="{6E8FAA68-66CA-5797-4E23-10D34C6FA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11</xdr:col>
      <xdr:colOff>498789</xdr:colOff>
      <xdr:row>53</xdr:row>
      <xdr:rowOff>83073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C977A8C0-1F2F-4F70-9037-D9D67D0E4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8580091" y="2979420"/>
          <a:ext cx="7874949" cy="6392433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55</xdr:row>
      <xdr:rowOff>60960</xdr:rowOff>
    </xdr:from>
    <xdr:to>
      <xdr:col>13</xdr:col>
      <xdr:colOff>563880</xdr:colOff>
      <xdr:row>71</xdr:row>
      <xdr:rowOff>121920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F70A1415-7461-40D4-87DE-DA32F8C1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173880" y="9700260"/>
          <a:ext cx="9075420" cy="286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30480</xdr:colOff>
      <xdr:row>16</xdr:row>
      <xdr:rowOff>155466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506A1051-70D5-4403-BE53-3FEC900C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036720" y="0"/>
          <a:ext cx="9418320" cy="2959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160020</xdr:rowOff>
    </xdr:from>
    <xdr:to>
      <xdr:col>10</xdr:col>
      <xdr:colOff>455278</xdr:colOff>
      <xdr:row>30</xdr:row>
      <xdr:rowOff>153511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FC120B3-1ACF-406F-AFBC-5EC11E8A9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9294162" y="510540"/>
          <a:ext cx="7160878" cy="4984591"/>
        </a:xfrm>
        <a:prstGeom prst="rect">
          <a:avLst/>
        </a:prstGeom>
      </xdr:spPr>
    </xdr:pic>
    <xdr:clientData/>
  </xdr:twoCellAnchor>
  <xdr:twoCellAnchor editAs="oneCell">
    <xdr:from>
      <xdr:col>10</xdr:col>
      <xdr:colOff>251460</xdr:colOff>
      <xdr:row>43</xdr:row>
      <xdr:rowOff>152400</xdr:rowOff>
    </xdr:from>
    <xdr:to>
      <xdr:col>21</xdr:col>
      <xdr:colOff>68580</xdr:colOff>
      <xdr:row>56</xdr:row>
      <xdr:rowOff>30480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DC89018F-E891-4D0B-A850-9F5C513E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304700" y="7688580"/>
          <a:ext cx="7193280" cy="215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355821</xdr:colOff>
      <xdr:row>32</xdr:row>
      <xdr:rowOff>55660</xdr:rowOff>
    </xdr:from>
    <xdr:to>
      <xdr:col>8</xdr:col>
      <xdr:colOff>43401</xdr:colOff>
      <xdr:row>56</xdr:row>
      <xdr:rowOff>70900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6D41225B-6CC4-4CF2-9390-EA5BCB0C3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047159" y="5663980"/>
          <a:ext cx="4381500" cy="422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37869</xdr:rowOff>
    </xdr:from>
    <xdr:to>
      <xdr:col>13</xdr:col>
      <xdr:colOff>130628</xdr:colOff>
      <xdr:row>29</xdr:row>
      <xdr:rowOff>224277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D59C114-A484-4962-AF82-E6AD640EC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83543112" y="388389"/>
          <a:ext cx="11232968" cy="4933669"/>
        </a:xfrm>
        <a:prstGeom prst="rect">
          <a:avLst/>
        </a:prstGeom>
      </xdr:spPr>
    </xdr:pic>
    <xdr:clientData/>
  </xdr:twoCellAnchor>
  <xdr:twoCellAnchor editAs="oneCell">
    <xdr:from>
      <xdr:col>20</xdr:col>
      <xdr:colOff>108857</xdr:colOff>
      <xdr:row>12</xdr:row>
      <xdr:rowOff>119743</xdr:rowOff>
    </xdr:from>
    <xdr:to>
      <xdr:col>22</xdr:col>
      <xdr:colOff>473767</xdr:colOff>
      <xdr:row>19</xdr:row>
      <xdr:rowOff>15125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3B69E6DF-71FF-4CD2-A8A3-D4E0E79B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1228953" y="2222863"/>
          <a:ext cx="1706030" cy="1122201"/>
        </a:xfrm>
        <a:prstGeom prst="rect">
          <a:avLst/>
        </a:prstGeom>
      </xdr:spPr>
    </xdr:pic>
    <xdr:clientData/>
  </xdr:twoCellAnchor>
  <xdr:twoCellAnchor editAs="oneCell">
    <xdr:from>
      <xdr:col>12</xdr:col>
      <xdr:colOff>499755</xdr:colOff>
      <xdr:row>38</xdr:row>
      <xdr:rowOff>10657</xdr:rowOff>
    </xdr:from>
    <xdr:to>
      <xdr:col>12</xdr:col>
      <xdr:colOff>500115</xdr:colOff>
      <xdr:row>38</xdr:row>
      <xdr:rowOff>23977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דיו 4">
              <a:extLst>
                <a:ext uri="{FF2B5EF4-FFF2-40B4-BE49-F238E27FC236}">
                  <a16:creationId xmlns:a16="http://schemas.microsoft.com/office/drawing/2014/main" id="{CC125BE6-19CD-46B3-87E1-464392E2BD35}"/>
                </a:ext>
              </a:extLst>
            </xdr14:cNvPr>
            <xdr14:cNvContentPartPr/>
          </xdr14:nvContentPartPr>
          <xdr14:nvPr macro=""/>
          <xdr14:xfrm>
            <a:off x="10999427085" y="8340270"/>
            <a:ext cx="360" cy="13320"/>
          </xdr14:xfrm>
        </xdr:contentPart>
      </mc:Choice>
      <mc:Fallback xmlns="">
        <xdr:pic>
          <xdr:nvPicPr>
            <xdr:cNvPr id="14" name="דיו 13">
              <a:extLst>
                <a:ext uri="{FF2B5EF4-FFF2-40B4-BE49-F238E27FC236}">
                  <a16:creationId xmlns:a16="http://schemas.microsoft.com/office/drawing/2014/main" id="{04B514A6-CAA1-75F8-5DA4-98621F764041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0999418085" y="8331270"/>
              <a:ext cx="18000" cy="30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15</xdr:col>
      <xdr:colOff>3173280</xdr:colOff>
      <xdr:row>29</xdr:row>
      <xdr:rowOff>1332311</xdr:rowOff>
    </xdr:from>
    <xdr:to>
      <xdr:col>16</xdr:col>
      <xdr:colOff>52045</xdr:colOff>
      <xdr:row>29</xdr:row>
      <xdr:rowOff>1430591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6" name="דיו 5">
              <a:extLst>
                <a:ext uri="{FF2B5EF4-FFF2-40B4-BE49-F238E27FC236}">
                  <a16:creationId xmlns:a16="http://schemas.microsoft.com/office/drawing/2014/main" id="{2EA26777-620E-485F-990C-3ECAF900CBD7}"/>
                </a:ext>
              </a:extLst>
            </xdr14:cNvPr>
            <xdr14:cNvContentPartPr/>
          </xdr14:nvContentPartPr>
          <xdr14:nvPr macro=""/>
          <xdr14:xfrm>
            <a:off x="11007934426" y="6531840"/>
            <a:ext cx="70200" cy="98280"/>
          </xdr14:xfrm>
        </xdr:contentPart>
      </mc:Choice>
      <mc:Fallback xmlns="">
        <xdr:pic>
          <xdr:nvPicPr>
            <xdr:cNvPr id="57" name="דיו 56">
              <a:extLst>
                <a:ext uri="{FF2B5EF4-FFF2-40B4-BE49-F238E27FC236}">
                  <a16:creationId xmlns:a16="http://schemas.microsoft.com/office/drawing/2014/main" id="{291706DA-6976-7D93-F727-651820673D35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1007925426" y="6522840"/>
              <a:ext cx="87840" cy="115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4</xdr:col>
      <xdr:colOff>116542</xdr:colOff>
      <xdr:row>31</xdr:row>
      <xdr:rowOff>134468</xdr:rowOff>
    </xdr:from>
    <xdr:to>
      <xdr:col>16</xdr:col>
      <xdr:colOff>367553</xdr:colOff>
      <xdr:row>75</xdr:row>
      <xdr:rowOff>26894</xdr:rowOff>
    </xdr:to>
    <xdr:graphicFrame macro="">
      <xdr:nvGraphicFramePr>
        <xdr:cNvPr id="7" name="תרשים 6">
          <a:extLst>
            <a:ext uri="{FF2B5EF4-FFF2-40B4-BE49-F238E27FC236}">
              <a16:creationId xmlns:a16="http://schemas.microsoft.com/office/drawing/2014/main" id="{C465775F-2BC6-540C-C6E4-4F2CEF796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9</xdr:col>
      <xdr:colOff>442517</xdr:colOff>
      <xdr:row>57</xdr:row>
      <xdr:rowOff>68580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E7E800C1-45A3-898C-0783-178B9E58F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5284651" y="2804160"/>
          <a:ext cx="11170389" cy="72542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7</xdr:col>
      <xdr:colOff>571980</xdr:colOff>
      <xdr:row>86</xdr:row>
      <xdr:rowOff>133858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12F1C833-3937-4CAF-8B8B-9E6DCD75D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76496309" y="12382500"/>
          <a:ext cx="9288171" cy="363905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</xdr:rowOff>
    </xdr:from>
    <xdr:to>
      <xdr:col>11</xdr:col>
      <xdr:colOff>266128</xdr:colOff>
      <xdr:row>20</xdr:row>
      <xdr:rowOff>157645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DE5394F5-FB95-45AA-A804-A9048F04A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78812752" y="358140"/>
          <a:ext cx="9554908" cy="33047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236220</xdr:colOff>
      <xdr:row>1</xdr:row>
      <xdr:rowOff>61808</xdr:rowOff>
    </xdr:from>
    <xdr:to>
      <xdr:col>13</xdr:col>
      <xdr:colOff>190500</xdr:colOff>
      <xdr:row>42</xdr:row>
      <xdr:rowOff>75138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52B3F88-0972-D161-5379-B442CB75E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7547260" y="237068"/>
          <a:ext cx="8001000" cy="7198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32657</xdr:colOff>
      <xdr:row>4</xdr:row>
      <xdr:rowOff>43543</xdr:rowOff>
    </xdr:from>
    <xdr:ext cx="10803079" cy="4474028"/>
    <xdr:pic>
      <xdr:nvPicPr>
        <xdr:cNvPr id="2" name="תמונה 1">
          <a:extLst>
            <a:ext uri="{FF2B5EF4-FFF2-40B4-BE49-F238E27FC236}">
              <a16:creationId xmlns:a16="http://schemas.microsoft.com/office/drawing/2014/main" id="{B9FD54CC-8A12-4EA4-B574-C5DD0C14B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60610607" y="1698172"/>
          <a:ext cx="10803079" cy="4474028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24</xdr:row>
      <xdr:rowOff>265737</xdr:rowOff>
    </xdr:from>
    <xdr:to>
      <xdr:col>14</xdr:col>
      <xdr:colOff>925285</xdr:colOff>
      <xdr:row>27</xdr:row>
      <xdr:rowOff>272611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6620696-BA4D-4888-81A5-4FD01D19B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54802087" y="9649223"/>
          <a:ext cx="16568056" cy="2292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217388</xdr:colOff>
      <xdr:row>39</xdr:row>
      <xdr:rowOff>76012</xdr:rowOff>
    </xdr:from>
    <xdr:to>
      <xdr:col>3</xdr:col>
      <xdr:colOff>217748</xdr:colOff>
      <xdr:row>39</xdr:row>
      <xdr:rowOff>76372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דיו 3">
              <a:extLst>
                <a:ext uri="{FF2B5EF4-FFF2-40B4-BE49-F238E27FC236}">
                  <a16:creationId xmlns:a16="http://schemas.microsoft.com/office/drawing/2014/main" id="{DEDDFE7E-ED46-4A76-9157-D8DC7C7F029D}"/>
                </a:ext>
              </a:extLst>
            </xdr14:cNvPr>
            <xdr14:cNvContentPartPr/>
          </xdr14:nvContentPartPr>
          <xdr14:nvPr macro=""/>
          <xdr14:xfrm>
            <a:off x="11068964366" y="11832583"/>
            <a:ext cx="360" cy="360"/>
          </xdr14:xfrm>
        </xdr:contentPart>
      </mc:Choice>
      <mc:Fallback xmlns="">
        <xdr:pic>
          <xdr:nvPicPr>
            <xdr:cNvPr id="7" name="דיו 6">
              <a:extLst>
                <a:ext uri="{FF2B5EF4-FFF2-40B4-BE49-F238E27FC236}">
                  <a16:creationId xmlns:a16="http://schemas.microsoft.com/office/drawing/2014/main" id="{FDDA8E01-197C-3220-4B67-6D766696D106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1068958246" y="11826463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13</xdr:col>
      <xdr:colOff>144566</xdr:colOff>
      <xdr:row>22</xdr:row>
      <xdr:rowOff>43115</xdr:rowOff>
    </xdr:from>
    <xdr:to>
      <xdr:col>14</xdr:col>
      <xdr:colOff>1570201</xdr:colOff>
      <xdr:row>23</xdr:row>
      <xdr:rowOff>580200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6" name="דיו 5">
              <a:extLst>
                <a:ext uri="{FF2B5EF4-FFF2-40B4-BE49-F238E27FC236}">
                  <a16:creationId xmlns:a16="http://schemas.microsoft.com/office/drawing/2014/main" id="{89E10B48-1B17-430E-BB3C-EA79DB36562E}"/>
                </a:ext>
              </a:extLst>
            </xdr14:cNvPr>
            <xdr14:cNvContentPartPr/>
          </xdr14:nvContentPartPr>
          <xdr14:nvPr macro=""/>
          <xdr14:xfrm>
            <a:off x="11054157171" y="7423629"/>
            <a:ext cx="1741320" cy="1593000"/>
          </xdr14:xfrm>
        </xdr:contentPart>
      </mc:Choice>
      <mc:Fallback xmlns="">
        <xdr:pic>
          <xdr:nvPicPr>
            <xdr:cNvPr id="14" name="דיו 13">
              <a:extLst>
                <a:ext uri="{FF2B5EF4-FFF2-40B4-BE49-F238E27FC236}">
                  <a16:creationId xmlns:a16="http://schemas.microsoft.com/office/drawing/2014/main" id="{F6E6F819-A788-A09B-D3BD-3479FB295A39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11053846252" y="6448679"/>
              <a:ext cx="1753557" cy="1605243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217355</xdr:colOff>
      <xdr:row>22</xdr:row>
      <xdr:rowOff>293486</xdr:rowOff>
    </xdr:from>
    <xdr:to>
      <xdr:col>14</xdr:col>
      <xdr:colOff>979681</xdr:colOff>
      <xdr:row>22</xdr:row>
      <xdr:rowOff>555206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7" name="דיו 6">
              <a:extLst>
                <a:ext uri="{FF2B5EF4-FFF2-40B4-BE49-F238E27FC236}">
                  <a16:creationId xmlns:a16="http://schemas.microsoft.com/office/drawing/2014/main" id="{AFE3440C-84CA-456C-AFD6-4ACE7441DC6C}"/>
                </a:ext>
              </a:extLst>
            </xdr14:cNvPr>
            <xdr14:cNvContentPartPr/>
          </xdr14:nvContentPartPr>
          <xdr14:nvPr macro=""/>
          <xdr14:xfrm>
            <a:off x="11054747691" y="6454800"/>
            <a:ext cx="4942440" cy="261720"/>
          </xdr14:xfrm>
        </xdr:contentPart>
      </mc:Choice>
      <mc:Fallback xmlns="">
        <xdr:pic>
          <xdr:nvPicPr>
            <xdr:cNvPr id="16" name="דיו 15">
              <a:extLst>
                <a:ext uri="{FF2B5EF4-FFF2-40B4-BE49-F238E27FC236}">
                  <a16:creationId xmlns:a16="http://schemas.microsoft.com/office/drawing/2014/main" id="{E5C9D6BC-0B8D-95BE-BECB-B2BF6A333DC6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1054741211" y="6448680"/>
              <a:ext cx="4954680" cy="273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2258195</xdr:colOff>
      <xdr:row>22</xdr:row>
      <xdr:rowOff>140846</xdr:rowOff>
    </xdr:from>
    <xdr:to>
      <xdr:col>12</xdr:col>
      <xdr:colOff>22046</xdr:colOff>
      <xdr:row>22</xdr:row>
      <xdr:rowOff>744926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8" name="דיו 7">
              <a:extLst>
                <a:ext uri="{FF2B5EF4-FFF2-40B4-BE49-F238E27FC236}">
                  <a16:creationId xmlns:a16="http://schemas.microsoft.com/office/drawing/2014/main" id="{D99D5AA7-7859-4F39-A303-585FB1EBBC37}"/>
                </a:ext>
              </a:extLst>
            </xdr14:cNvPr>
            <xdr14:cNvContentPartPr/>
          </xdr14:nvContentPartPr>
          <xdr14:nvPr macro=""/>
          <xdr14:xfrm>
            <a:off x="11056935411" y="6302160"/>
            <a:ext cx="713880" cy="604080"/>
          </xdr14:xfrm>
        </xdr:contentPart>
      </mc:Choice>
      <mc:Fallback xmlns="">
        <xdr:pic>
          <xdr:nvPicPr>
            <xdr:cNvPr id="17" name="דיו 16">
              <a:extLst>
                <a:ext uri="{FF2B5EF4-FFF2-40B4-BE49-F238E27FC236}">
                  <a16:creationId xmlns:a16="http://schemas.microsoft.com/office/drawing/2014/main" id="{9D43A60D-F0FB-EDE8-5AF9-DA86F7D1D089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1056929291" y="6296040"/>
              <a:ext cx="726120" cy="616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1192149</xdr:colOff>
      <xdr:row>22</xdr:row>
      <xdr:rowOff>163166</xdr:rowOff>
    </xdr:from>
    <xdr:to>
      <xdr:col>10</xdr:col>
      <xdr:colOff>786875</xdr:colOff>
      <xdr:row>24</xdr:row>
      <xdr:rowOff>121851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9" name="דיו 8">
              <a:extLst>
                <a:ext uri="{FF2B5EF4-FFF2-40B4-BE49-F238E27FC236}">
                  <a16:creationId xmlns:a16="http://schemas.microsoft.com/office/drawing/2014/main" id="{9D7437A2-DE11-4776-BBFB-E0C27FC056C7}"/>
                </a:ext>
              </a:extLst>
            </xdr14:cNvPr>
            <xdr14:cNvContentPartPr/>
          </xdr14:nvContentPartPr>
          <xdr14:nvPr macro=""/>
          <xdr14:xfrm>
            <a:off x="11059120611" y="6324480"/>
            <a:ext cx="1412640" cy="1776600"/>
          </xdr14:xfrm>
        </xdr:contentPart>
      </mc:Choice>
      <mc:Fallback xmlns="">
        <xdr:pic>
          <xdr:nvPicPr>
            <xdr:cNvPr id="23" name="דיו 22">
              <a:extLst>
                <a:ext uri="{FF2B5EF4-FFF2-40B4-BE49-F238E27FC236}">
                  <a16:creationId xmlns:a16="http://schemas.microsoft.com/office/drawing/2014/main" id="{78B744B0-CB0A-75F9-8FB1-A81FC7F40580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1059114491" y="6318361"/>
              <a:ext cx="1424880" cy="1788838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83915</xdr:colOff>
      <xdr:row>19</xdr:row>
      <xdr:rowOff>28046</xdr:rowOff>
    </xdr:from>
    <xdr:to>
      <xdr:col>10</xdr:col>
      <xdr:colOff>206538</xdr:colOff>
      <xdr:row>24</xdr:row>
      <xdr:rowOff>107794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0" name="דיו 9">
              <a:extLst>
                <a:ext uri="{FF2B5EF4-FFF2-40B4-BE49-F238E27FC236}">
                  <a16:creationId xmlns:a16="http://schemas.microsoft.com/office/drawing/2014/main" id="{5D621B03-D6F7-42B3-AEF3-B6A93E47D01A}"/>
                </a:ext>
              </a:extLst>
            </xdr14:cNvPr>
            <xdr14:cNvContentPartPr/>
          </xdr14:nvContentPartPr>
          <xdr14:nvPr macro=""/>
          <xdr14:xfrm>
            <a:off x="11059700948" y="6461503"/>
            <a:ext cx="11661480" cy="2844720"/>
          </xdr14:xfrm>
        </xdr:contentPart>
      </mc:Choice>
      <mc:Fallback xmlns="">
        <xdr:pic>
          <xdr:nvPicPr>
            <xdr:cNvPr id="37" name="דיו 36">
              <a:extLst>
                <a:ext uri="{FF2B5EF4-FFF2-40B4-BE49-F238E27FC236}">
                  <a16:creationId xmlns:a16="http://schemas.microsoft.com/office/drawing/2014/main" id="{F0E27238-2A27-70B1-799F-759731BDE30B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1059738371" y="5192641"/>
              <a:ext cx="11673720" cy="2856958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6</xdr:col>
      <xdr:colOff>651086</xdr:colOff>
      <xdr:row>18</xdr:row>
      <xdr:rowOff>108102</xdr:rowOff>
    </xdr:from>
    <xdr:to>
      <xdr:col>8</xdr:col>
      <xdr:colOff>3070098</xdr:colOff>
      <xdr:row>25</xdr:row>
      <xdr:rowOff>697045</xdr:rowOff>
    </xdr:to>
    <mc:AlternateContent xmlns:mc="http://schemas.openxmlformats.org/markup-compatibility/2006">
      <mc:Choice xmlns:xdr14="http://schemas.microsoft.com/office/excel/2010/spreadsheetDrawing" xmlns:aink="http://schemas.microsoft.com/office/drawing/2016/ink" Requires="xdr14 aink">
        <xdr:contentPart xmlns:r="http://schemas.openxmlformats.org/officeDocument/2006/relationships" r:id="rId25">
          <xdr14:nvContentPartPr>
            <xdr14:cNvPr id="16" name="דיו 15">
              <a:extLst>
                <a:ext uri="{FF2B5EF4-FFF2-40B4-BE49-F238E27FC236}">
                  <a16:creationId xmlns:a16="http://schemas.microsoft.com/office/drawing/2014/main" id="{4957FE5B-0C0D-3DAE-F11E-F9FB8C2FBF20}"/>
                </a:ext>
              </a:extLst>
            </xdr14:cNvPr>
            <xdr14:cNvContentPartPr/>
          </xdr14:nvContentPartPr>
          <xdr14:nvPr macro=""/>
          <xdr14:xfrm>
            <a:off x="11062976931" y="6410931"/>
            <a:ext cx="3768840" cy="4431600"/>
          </xdr14:xfrm>
        </xdr:contentPart>
      </mc:Choice>
      <mc:Fallback>
        <xdr:pic>
          <xdr:nvPicPr>
            <xdr:cNvPr id="16" name="דיו 15">
              <a:extLst>
                <a:ext uri="{FF2B5EF4-FFF2-40B4-BE49-F238E27FC236}">
                  <a16:creationId xmlns:a16="http://schemas.microsoft.com/office/drawing/2014/main" id="{4957FE5B-0C0D-3DAE-F11E-F9FB8C2FBF20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1062958933" y="6392932"/>
              <a:ext cx="3804477" cy="4467237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1762749</xdr:colOff>
      <xdr:row>12</xdr:row>
      <xdr:rowOff>260554</xdr:rowOff>
    </xdr:from>
    <xdr:to>
      <xdr:col>10</xdr:col>
      <xdr:colOff>1981715</xdr:colOff>
      <xdr:row>17</xdr:row>
      <xdr:rowOff>152708</xdr:rowOff>
    </xdr:to>
    <mc:AlternateContent xmlns:mc="http://schemas.openxmlformats.org/markup-compatibility/2006">
      <mc:Choice xmlns:xdr14="http://schemas.microsoft.com/office/excel/2010/spreadsheetDrawing" xmlns:aink="http://schemas.microsoft.com/office/drawing/2016/ink" Requires="xdr14 aink">
        <xdr:contentPart xmlns:r="http://schemas.openxmlformats.org/officeDocument/2006/relationships" r:id="rId27">
          <xdr14:nvContentPartPr>
            <xdr14:cNvPr id="17" name="דיו 16">
              <a:extLst>
                <a:ext uri="{FF2B5EF4-FFF2-40B4-BE49-F238E27FC236}">
                  <a16:creationId xmlns:a16="http://schemas.microsoft.com/office/drawing/2014/main" id="{AB88B034-04C6-0F66-E411-6CD8D0162E29}"/>
                </a:ext>
              </a:extLst>
            </xdr14:cNvPr>
            <xdr14:cNvContentPartPr/>
          </xdr14:nvContentPartPr>
          <xdr14:nvPr macro=""/>
          <xdr14:xfrm>
            <a:off x="11057925771" y="4484211"/>
            <a:ext cx="2036880" cy="1655640"/>
          </xdr14:xfrm>
        </xdr:contentPart>
      </mc:Choice>
      <mc:Fallback>
        <xdr:pic>
          <xdr:nvPicPr>
            <xdr:cNvPr id="17" name="דיו 16">
              <a:extLst>
                <a:ext uri="{FF2B5EF4-FFF2-40B4-BE49-F238E27FC236}">
                  <a16:creationId xmlns:a16="http://schemas.microsoft.com/office/drawing/2014/main" id="{AB88B034-04C6-0F66-E411-6CD8D0162E29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1057908131" y="4466571"/>
              <a:ext cx="2072520" cy="16912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655320</xdr:colOff>
      <xdr:row>33</xdr:row>
      <xdr:rowOff>69682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0673798A-22D0-D276-D15C-7D154BBCD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9094120" y="0"/>
          <a:ext cx="7360920" cy="5853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144780</xdr:colOff>
      <xdr:row>0</xdr:row>
      <xdr:rowOff>22860</xdr:rowOff>
    </xdr:from>
    <xdr:to>
      <xdr:col>26</xdr:col>
      <xdr:colOff>155421</xdr:colOff>
      <xdr:row>22</xdr:row>
      <xdr:rowOff>60960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AAD210C3-AFDB-15DB-CD57-32578F7C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8865059" y="22860"/>
          <a:ext cx="10069041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53340</xdr:rowOff>
    </xdr:from>
    <xdr:to>
      <xdr:col>12</xdr:col>
      <xdr:colOff>462083</xdr:colOff>
      <xdr:row>52</xdr:row>
      <xdr:rowOff>76200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65007228-0084-D13E-7B03-530DFE1A7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7946237" y="53340"/>
          <a:ext cx="8508803" cy="531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167640</xdr:colOff>
      <xdr:row>29</xdr:row>
      <xdr:rowOff>99060</xdr:rowOff>
    </xdr:from>
    <xdr:to>
      <xdr:col>26</xdr:col>
      <xdr:colOff>327660</xdr:colOff>
      <xdr:row>33</xdr:row>
      <xdr:rowOff>160020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D352BBE5-A5FB-0F49-42F7-64F0D8B75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8433740" y="1150620"/>
          <a:ext cx="846582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777240</xdr:colOff>
      <xdr:row>35</xdr:row>
      <xdr:rowOff>76200</xdr:rowOff>
    </xdr:from>
    <xdr:to>
      <xdr:col>19</xdr:col>
      <xdr:colOff>297180</xdr:colOff>
      <xdr:row>37</xdr:row>
      <xdr:rowOff>83820</xdr:rowOff>
    </xdr:to>
    <xdr:pic>
      <xdr:nvPicPr>
        <xdr:cNvPr id="6" name="גרפיקה 5" descr="כתר עם מילוי מלא">
          <a:extLst>
            <a:ext uri="{FF2B5EF4-FFF2-40B4-BE49-F238E27FC236}">
              <a16:creationId xmlns:a16="http://schemas.microsoft.com/office/drawing/2014/main" id="{81DC1274-E426-BEF2-3CCC-4A1DF6583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73508660" y="2179320"/>
          <a:ext cx="358140" cy="358140"/>
        </a:xfrm>
        <a:prstGeom prst="rect">
          <a:avLst/>
        </a:prstGeom>
      </xdr:spPr>
    </xdr:pic>
    <xdr:clientData/>
  </xdr:twoCellAnchor>
  <xdr:twoCellAnchor editAs="oneCell">
    <xdr:from>
      <xdr:col>24</xdr:col>
      <xdr:colOff>655320</xdr:colOff>
      <xdr:row>35</xdr:row>
      <xdr:rowOff>60960</xdr:rowOff>
    </xdr:from>
    <xdr:to>
      <xdr:col>25</xdr:col>
      <xdr:colOff>251460</xdr:colOff>
      <xdr:row>37</xdr:row>
      <xdr:rowOff>68580</xdr:rowOff>
    </xdr:to>
    <xdr:pic>
      <xdr:nvPicPr>
        <xdr:cNvPr id="7" name="גרפיקה 6" descr="כתר עם מילוי מלא">
          <a:extLst>
            <a:ext uri="{FF2B5EF4-FFF2-40B4-BE49-F238E27FC236}">
              <a16:creationId xmlns:a16="http://schemas.microsoft.com/office/drawing/2014/main" id="{9B810A7B-6165-4552-A379-A22D9D4FA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69439580" y="2164080"/>
          <a:ext cx="358140" cy="358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182880</xdr:colOff>
      <xdr:row>22</xdr:row>
      <xdr:rowOff>22217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AD10FC27-17FE-438B-864A-253725C7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1837320" y="0"/>
          <a:ext cx="4876800" cy="3877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556260</xdr:colOff>
      <xdr:row>1</xdr:row>
      <xdr:rowOff>114300</xdr:rowOff>
    </xdr:from>
    <xdr:to>
      <xdr:col>19</xdr:col>
      <xdr:colOff>447795</xdr:colOff>
      <xdr:row>19</xdr:row>
      <xdr:rowOff>94268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D4E67D6E-F7DC-4100-93E7-3FB4E99F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358045" y="289560"/>
          <a:ext cx="8105895" cy="3134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91440</xdr:colOff>
      <xdr:row>34</xdr:row>
      <xdr:rowOff>83820</xdr:rowOff>
    </xdr:from>
    <xdr:to>
      <xdr:col>23</xdr:col>
      <xdr:colOff>563880</xdr:colOff>
      <xdr:row>40</xdr:row>
      <xdr:rowOff>83820</xdr:rowOff>
    </xdr:to>
    <xdr:cxnSp macro="">
      <xdr:nvCxnSpPr>
        <xdr:cNvPr id="10" name="מחבר חץ ישר 9">
          <a:extLst>
            <a:ext uri="{FF2B5EF4-FFF2-40B4-BE49-F238E27FC236}">
              <a16:creationId xmlns:a16="http://schemas.microsoft.com/office/drawing/2014/main" id="{D468DD78-B0EA-B0D2-571A-E3CCDB56EC7B}"/>
            </a:ext>
          </a:extLst>
        </xdr:cNvPr>
        <xdr:cNvCxnSpPr/>
      </xdr:nvCxnSpPr>
      <xdr:spPr>
        <a:xfrm flipV="1">
          <a:off x="10970559720" y="6042660"/>
          <a:ext cx="2484120" cy="10591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319415</xdr:colOff>
      <xdr:row>55</xdr:row>
      <xdr:rowOff>274320</xdr:rowOff>
    </xdr:from>
    <xdr:to>
      <xdr:col>7</xdr:col>
      <xdr:colOff>234997</xdr:colOff>
      <xdr:row>77</xdr:row>
      <xdr:rowOff>144780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66D2A986-CE81-ACB1-E8AC-CDF29271F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84993223" y="9738360"/>
          <a:ext cx="7101242" cy="39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6</xdr:col>
      <xdr:colOff>2138216</xdr:colOff>
      <xdr:row>50</xdr:row>
      <xdr:rowOff>68131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8C623909-70C8-2588-3044-EFEBF9A21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83531964" y="0"/>
          <a:ext cx="6969296" cy="39776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1226820</xdr:colOff>
      <xdr:row>27</xdr:row>
      <xdr:rowOff>85105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E1C9967F-32F5-4673-865F-9FAC216CC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443360" y="0"/>
          <a:ext cx="6057900" cy="481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60960</xdr:colOff>
      <xdr:row>0</xdr:row>
      <xdr:rowOff>0</xdr:rowOff>
    </xdr:from>
    <xdr:to>
      <xdr:col>15</xdr:col>
      <xdr:colOff>490701</xdr:colOff>
      <xdr:row>22</xdr:row>
      <xdr:rowOff>38100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305C118F-BD27-421D-A197-AF7595B5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3993319" y="0"/>
          <a:ext cx="10069041" cy="3893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7620</xdr:rowOff>
    </xdr:from>
    <xdr:to>
      <xdr:col>9</xdr:col>
      <xdr:colOff>304800</xdr:colOff>
      <xdr:row>107</xdr:row>
      <xdr:rowOff>22860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57105969-D1A7-2C63-A7F3-4A517E31E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4268100" y="16893540"/>
          <a:ext cx="895350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195943</xdr:colOff>
      <xdr:row>21</xdr:row>
      <xdr:rowOff>14564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12651034-23F4-4AC0-AB53-38641310E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66232086" y="0"/>
          <a:ext cx="10395857" cy="6186764"/>
        </a:xfrm>
        <a:prstGeom prst="rect">
          <a:avLst/>
        </a:prstGeom>
      </xdr:spPr>
    </xdr:pic>
    <xdr:clientData/>
  </xdr:twoCellAnchor>
  <xdr:twoCellAnchor editAs="oneCell">
    <xdr:from>
      <xdr:col>0</xdr:col>
      <xdr:colOff>184731</xdr:colOff>
      <xdr:row>2</xdr:row>
      <xdr:rowOff>183446</xdr:rowOff>
    </xdr:from>
    <xdr:to>
      <xdr:col>2</xdr:col>
      <xdr:colOff>70422</xdr:colOff>
      <xdr:row>2</xdr:row>
      <xdr:rowOff>228446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7" name="דיו 6">
              <a:extLst>
                <a:ext uri="{FF2B5EF4-FFF2-40B4-BE49-F238E27FC236}">
                  <a16:creationId xmlns:a16="http://schemas.microsoft.com/office/drawing/2014/main" id="{A17CEB99-5D75-47F5-900D-26C999A5254C}"/>
                </a:ext>
              </a:extLst>
            </xdr14:cNvPr>
            <xdr14:cNvContentPartPr/>
          </xdr14:nvContentPartPr>
          <xdr14:nvPr macro=""/>
          <xdr14:xfrm>
            <a:off x="11071985520" y="705960"/>
            <a:ext cx="1235520" cy="45000"/>
          </xdr14:xfrm>
        </xdr:contentPart>
      </mc:Choice>
      <mc:Fallback xmlns="">
        <xdr:pic>
          <xdr:nvPicPr>
            <xdr:cNvPr id="9" name="דיו 8">
              <a:extLst>
                <a:ext uri="{FF2B5EF4-FFF2-40B4-BE49-F238E27FC236}">
                  <a16:creationId xmlns:a16="http://schemas.microsoft.com/office/drawing/2014/main" id="{AFF5F82A-FAF9-EA44-2E87-142D1931185F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11071931880" y="598320"/>
              <a:ext cx="1343160" cy="2606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39756</xdr:rowOff>
    </xdr:from>
    <xdr:to>
      <xdr:col>15</xdr:col>
      <xdr:colOff>15240</xdr:colOff>
      <xdr:row>27</xdr:row>
      <xdr:rowOff>56202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6B21545-1054-41F4-9DDB-E39B5F1FB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7006240" y="215016"/>
          <a:ext cx="10073640" cy="527424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25</xdr:row>
      <xdr:rowOff>68580</xdr:rowOff>
    </xdr:from>
    <xdr:to>
      <xdr:col>12</xdr:col>
      <xdr:colOff>449580</xdr:colOff>
      <xdr:row>48</xdr:row>
      <xdr:rowOff>111509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AA271D7D-D561-77B3-E3C0-D182F2D81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8370220" y="4274820"/>
          <a:ext cx="8397240" cy="4073909"/>
        </a:xfrm>
        <a:prstGeom prst="rect">
          <a:avLst/>
        </a:prstGeom>
      </xdr:spPr>
    </xdr:pic>
    <xdr:clientData/>
  </xdr:twoCellAnchor>
  <xdr:twoCellAnchor editAs="oneCell">
    <xdr:from>
      <xdr:col>19</xdr:col>
      <xdr:colOff>586740</xdr:colOff>
      <xdr:row>27</xdr:row>
      <xdr:rowOff>60960</xdr:rowOff>
    </xdr:from>
    <xdr:to>
      <xdr:col>20</xdr:col>
      <xdr:colOff>274320</xdr:colOff>
      <xdr:row>29</xdr:row>
      <xdr:rowOff>68580</xdr:rowOff>
    </xdr:to>
    <xdr:pic>
      <xdr:nvPicPr>
        <xdr:cNvPr id="4" name="גרפיקה 3" descr="כתר עם מילוי מלא">
          <a:extLst>
            <a:ext uri="{FF2B5EF4-FFF2-40B4-BE49-F238E27FC236}">
              <a16:creationId xmlns:a16="http://schemas.microsoft.com/office/drawing/2014/main" id="{DF7A0CC3-8B34-41F1-8678-5C556E515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972769520" y="937260"/>
          <a:ext cx="358140" cy="358140"/>
        </a:xfrm>
        <a:prstGeom prst="rect">
          <a:avLst/>
        </a:prstGeom>
      </xdr:spPr>
    </xdr:pic>
    <xdr:clientData/>
  </xdr:twoCellAnchor>
  <xdr:twoCellAnchor editAs="oneCell">
    <xdr:from>
      <xdr:col>19</xdr:col>
      <xdr:colOff>594360</xdr:colOff>
      <xdr:row>31</xdr:row>
      <xdr:rowOff>76200</xdr:rowOff>
    </xdr:from>
    <xdr:to>
      <xdr:col>20</xdr:col>
      <xdr:colOff>281940</xdr:colOff>
      <xdr:row>33</xdr:row>
      <xdr:rowOff>83820</xdr:rowOff>
    </xdr:to>
    <xdr:pic>
      <xdr:nvPicPr>
        <xdr:cNvPr id="5" name="גרפיקה 4" descr="כתר עם מילוי מלא">
          <a:extLst>
            <a:ext uri="{FF2B5EF4-FFF2-40B4-BE49-F238E27FC236}">
              <a16:creationId xmlns:a16="http://schemas.microsoft.com/office/drawing/2014/main" id="{D88391B5-968C-4DC9-BBE1-87C290CB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972761900" y="1653540"/>
          <a:ext cx="358140" cy="358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487680</xdr:colOff>
      <xdr:row>19</xdr:row>
      <xdr:rowOff>68580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6AA130E6-060E-4A09-A3E0-F3CC59825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9673240" y="0"/>
          <a:ext cx="7193280" cy="3421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159020</xdr:colOff>
      <xdr:row>10</xdr:row>
      <xdr:rowOff>38530</xdr:rowOff>
    </xdr:from>
    <xdr:to>
      <xdr:col>11</xdr:col>
      <xdr:colOff>515151</xdr:colOff>
      <xdr:row>20</xdr:row>
      <xdr:rowOff>68580</xdr:rowOff>
    </xdr:to>
    <xdr:pic>
      <xdr:nvPicPr>
        <xdr:cNvPr id="10" name="תמונה 9">
          <a:extLst>
            <a:ext uri="{FF2B5EF4-FFF2-40B4-BE49-F238E27FC236}">
              <a16:creationId xmlns:a16="http://schemas.microsoft.com/office/drawing/2014/main" id="{65D6EF11-C997-8E61-5A3D-7B6FD0A2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79661009" y="1791130"/>
          <a:ext cx="5720611" cy="180551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49</xdr:row>
      <xdr:rowOff>137160</xdr:rowOff>
    </xdr:from>
    <xdr:to>
      <xdr:col>26</xdr:col>
      <xdr:colOff>103750</xdr:colOff>
      <xdr:row>63</xdr:row>
      <xdr:rowOff>122260</xdr:rowOff>
    </xdr:to>
    <xdr:pic>
      <xdr:nvPicPr>
        <xdr:cNvPr id="11" name="תמונה 10">
          <a:extLst>
            <a:ext uri="{FF2B5EF4-FFF2-40B4-BE49-F238E27FC236}">
              <a16:creationId xmlns:a16="http://schemas.microsoft.com/office/drawing/2014/main" id="{32C16174-0094-8001-3ED3-8CA761752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68916730" y="8747760"/>
          <a:ext cx="6306430" cy="243874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45:49.757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0 0 24575,'0'0'-8191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690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0 0 24575,'0'0'-8191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6-10T07:59:10.691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547 454,'38'-12,"66"-9,-48 11,275-46,2 16,628 4,-423 37,-531-1,0-1,1 1,-1-1,0 0,1-1,-1 0,0 0,7-3,-13 4,0 1,0-1,0 0,0 1,1-1,-1 0,-1 0,1 0,0 0,0 0,0 0,0 0,-1 0,1 0,0 0,-1 0,1 0,-1-1,1 1,-1-2,0 1,0 0,0-1,-1 1,1 0,-1 0,1 0,-1 0,0 0,0 0,0 0,0 1,0-1,0 0,0 0,-1 1,1-1,-2-1,-7-7,-1 1,0 1,0-1,0 2,-1-1,0 2,0-1,-1 2,0 0,0 0,0 1,-24-3,-14-1,-1 3,-55 1,-561 5,299 2,154-1,-409 57,488-43,115-14,18-2,0 1,0-1,0 1,1 0,-1 0,0 0,0 1,1-1,-1 0,1 1,-1 0,1-1,0 1,0 0,0 0,0 1,0-1,0 0,0 1,1-1,-1 1,1-1,0 1,-1 0,1-1,1 1,-1 0,0 0,1 0,-1 5,0 0,1 0,-1 0,2-1,-1 1,1 0,0 0,1 0,0 0,0-1,5 13,0-7,0 0,1 0,0-1,1 0,0-1,1 0,0 0,1-1,21 16,-15-15,1 0,0-2,1 0,0 0,1-2,23 6,20 0,1-3,1-3,91-2,-148-5,678-18,-560 12,123 2,35-3,-119-15,-111 12,83-3,18 15,-94 1,1-3,117-14,-176 13,1 1,0-1,-1 0,1 0,0 0,-1-1,1 1,-1-1,0 0,0 0,1 0,-1-1,0 1,-1-1,1 1,0-1,-1 0,0 0,1 0,-1 0,0-1,-1 1,1 0,-1-1,1 1,0-7,-1 4,0 0,-1 0,0 0,0 0,0 0,-1 0,0 0,0 0,-1 0,0 0,0 0,0 1,0-1,-1 1,-6-10,2 6,0 0,-1 1,0 0,0 0,-1 1,0 0,0 0,0 1,-12-5,-15-6,-45-16,48 21,-187-61,44 17,144 45,-1 0,0 3,-1 0,0 3,-55-3,-868 50,253-2,640-39,21-1,0 1,-56 11,-162 20,85-14,167-17,1 1,-1-1,0 2,1-1,-1 1,1 0,-9 5,15-7,0 0,1 1,-1-1,0 0,1 1,0-1,-1 0,1 1,0 0,0-1,0 1,0 0,0-1,0 1,0 0,0 0,1 0,-1 0,1 0,0 0,-1 0,1 0,0 0,0 0,0 0,0 0,1 0,-1 0,1 0,-1 0,1 0,-1 0,1-1,0 1,0 0,2 2,2 5,1-1,0-1,1 1,0-1,0 0,0 0,1-1,0 0,0-1,12 7,0 0,368 209,-381-218,0 0,1 0,-1-1,0 0,1 0,0-1,-1 0,1 0,0-1,-1 0,1 0,0-1,10-2,3-2,-1-1,-1 0,31-15,25-16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6-10T07:59:10.692"/>
    </inkml:context>
    <inkml:brush xml:id="br0">
      <inkml:brushProperty name="width" value="0.3" units="cm"/>
      <inkml:brushProperty name="height" value="0.6" units="cm"/>
      <inkml:brushProperty name="color" value="#00F900"/>
      <inkml:brushProperty name="tip" value="rectangle"/>
      <inkml:brushProperty name="rasterOp" value="maskPen"/>
      <inkml:brushProperty name="ignorePressure" value="1"/>
    </inkml:brush>
  </inkml:definitions>
  <inkml:trace contextRef="#ctx0" brushRef="#br0">453 153,'-3'3,"1"-1,0 1,0 0,1 0,-1 0,1 0,-1 0,1 0,0 1,0-1,0 0,1 1,-1-1,1 0,0 1,0-1,0 1,0-1,0 0,1 1,0-1,0 0,0 1,0-1,0 0,0 0,1 0,0 0,-1 0,1 0,0 0,0-1,1 1,-1-1,1 1,-1-1,1 0,0 0,0 0,-1 0,2-1,-1 1,5 1,22 7,0-1,0-1,1-2,48 4,130-3,-142-7,255-2,52 2,-1168-3,404 5,254-3,-151 3,284-2,1 0,0 0,-1 0,1 1,-1-1,1 0,0 1,-1 0,1 0,0 0,0 0,0 0,0 0,0 0,0 1,0-1,0 1,0-1,1 1,-1 0,-2 3,3-4,1 0,0 0,-1 0,1 0,0 0,0 1,0-1,0 0,0 0,0 0,0 0,0 0,0 0,1 0,-1 0,0 0,1 0,0 2,1 0,0 0,-1-1,1 1,1-1,-1 0,0 1,0-1,1 0,3 2,9 5,1-1,1 0,-1-1,1-1,21 5,90 24,1-6,176 16,265-10,1040-26,-1575-9,220-8,-200 3,-1-2,93-26,10-14,166-75,-300 112,33-21,-50 27,0 0,0 0,-1-1,1 1,-1-1,0-1,0 1,-1-1,0 0,4-6,-7 11,-1-1,1 1,0 0,-1-1,1 1,-1-1,0 1,1 0,-1-1,0 1,0-1,0 1,0-1,0 1,0-1,0 1,0-1,-1 1,1-1,-1 1,1 0,-2-3,0 1,0 2,1-1,-1 0,0 0,0 1,0-1,0 1,-1-1,1 1,0 0,-1 0,-3-1,-9-2,0 0,0 1,-27-1,35 3,-555-7,98 6,430 1,1-1,-1-2,1-1,0-2,0-1,-48-19,13 0,-2 2,-1 4,0 3,-1 2,-125-9,-373 15,389 13,105-4,-79 3,153-2,0 0,0 0,0 1,0-1,0 0,1 1,-1-1,0 1,0-1,1 1,-1 0,0 0,1 0,-1 0,0 0,-1 2,2-3,1 1,-1 0,1 0,0 0,0-1,-1 1,1 0,0 0,0 0,0 0,0-1,0 1,0 0,0 0,0 0,0 0,0-1,1 1,-1 0,0 0,0 0,1-1,-1 1,1 0,0 0,2 4,1 0,0-1,0 1,0-1,0 0,1 0,0-1,0 1,5 2,21 9,0-2,1-1,0-1,1-2,0-1,45 4,209 6,-272-17,946 0,-443-4,-17 3,-474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6-10T07:59:10.693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3701 79,'-1004'51,"128"0,776-52,55-1,1 2,-56 8,97-8,0 1,0-1,1 1,-1 0,0 0,1 0,-1 0,1 0,-1 1,1-1,0 1,-4 3,5-4,1-1,-1 1,1 0,-1 0,1 0,-1 0,1 0,0 0,-1 0,1 0,0 0,0 0,0 0,0 0,0 0,0 0,0 0,0 0,0 0,0 0,1 0,-1 0,0 0,1 0,-1 0,0 0,1-1,0 1,-1 0,1 0,-1 0,1-1,0 1,0 0,-1 0,2 0,4 4,1 1,-1-2,1 1,0-1,0 0,0 0,0-1,1 0,8 2,75 15,-80-18,105 14,0-5,0-5,147-11,-252 5,0-1,0 0,-1-1,1 0,0-1,-1 0,1-1,-1 0,0 0,0-1,-1 0,14-11,-22 16,0-1,-1 1,1-1,-1 1,1-1,-1 0,1 1,-1-1,1 0,-1 0,0 1,1-1,-1 0,0 0,1 1,-1-1,0 0,0 0,0 0,0 0,0 1,0-1,0 0,0 0,0 0,0 0,-1 1,1-1,0 0,0 0,-1 1,1-1,-1 0,1 0,0 1,-1-1,0 0,1 1,-1-1,1 1,-1-1,0 1,1-1,-1 1,-1-1,-4-3,0 0,0 1,0-1,-11-2,-31-10,-1 2,0 3,-99-10,-154 6,300 15,-272 3,248 1,0 1,0 2,1 0,-1 2,-29 14,-10 3,34-16,0-1,-1-1,0-2,-35 2,-130-4,164-6,-39 1,65 1,1 1,-1-1,1 2,0-1,0 1,0 0,0 0,-9 5,13-7,1 1,-1 1,1-1,-1 0,1 0,-1 0,1 1,0-1,0 1,0-1,0 1,0 0,0-1,0 1,0 0,1-1,-1 1,0 0,1 0,0 0,-1 0,1 0,0-1,0 1,0 0,0 0,1 0,-1 0,0 0,1 0,-1-1,1 1,0 0,-1 0,1-1,0 1,0 0,0-1,2 3,1 1,-1 0,1 0,1 0,-1-1,1 1,-1-1,1 0,0-1,0 1,1-1,6 3,9 0,0-1,0-1,1-1,-1-1,1-1,39-3,-12 1,2340-3,-2366 3,0-1,0-1,0-1,0-1,28-10,-12 0,74-38,-108 51,0-1,0 0,-1 0,1 0,-1 0,0-1,0 0,0 0,4-4,-7 6,0 0,0 0,0 0,-1 0,1 0,-1-1,1 1,-1 0,0 0,1 0,-1 0,0 0,0-1,-1 1,1 0,0 0,-1 0,1 0,-1 0,0 0,0 0,0 0,0 0,0 0,-2-2,-6-11,-1 1,0 0,-1 0,-1 1,0 1,-1 0,0 0,-29-18,21 18,-1 0,0 2,-1 0,0 2,-39-10,-11 6,0 3,0 3,-89 4,145 2,-2983 3,2951-3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6-10T07:59:10.694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2315 203,'54'-12,"-37"9,-1 0,1-1,-1-1,0-1,0 0,0-1,23-14,-37 20,0 0,0-1,0 1,0-1,-1 1,1-1,0 0,-1 1,1-1,-1 0,0 0,0 0,1-1,-1 1,-1 0,1 0,0 0,0-1,-1 1,1 0,-1-4,0 4,-1 0,0 0,0 0,1 0,-1 0,0 1,0-1,-1 0,1 1,0-1,-1 0,1 1,-1 0,1-1,-1 1,1 0,-1 0,0 0,0 0,0 0,0 0,1 1,-1-1,0 0,-4 0,-55-15,-2 3,0 3,-86-4,-196 12,184 4,-379-1,489 2,1 2,-79 18,4 0,1-8,54-8,-123 28,43-6,57-13,86-14,0 0,0 1,0-1,0 1,1 1,-1-1,1 1,0 1,0-1,0 1,0 0,1 0,0 1,0-1,0 1,-6 11,6-8,1-1,0 0,0 1,0 0,1 0,1 0,0 0,0 0,0 0,2 1,-1-1,2 18,0-21,0 0,1 0,0-1,0 1,1-1,-1 0,1 0,0 0,1 0,-1 0,1-1,0 1,0-1,1 0,-1 0,1-1,-1 1,1-1,1 0,-1 0,8 3,12 4,1 0,0-1,33 5,131 36,142 28,100-44,6-36,-183-1,1082 3,-1313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695"/>
    </inkml:context>
    <inkml:brush xml:id="br0">
      <inkml:brushProperty name="width" value="0.1" units="cm"/>
      <inkml:brushProperty name="height" value="0.1" units="cm"/>
      <inkml:brushProperty name="color" value="#FFC114"/>
    </inkml:brush>
  </inkml:definitions>
  <inkml:trace contextRef="#ctx0" brushRef="#br0">1 210 24575,'19'1'0,"1"1"0,38 10 0,-17-3 0,136 22 0,190 38 0,-302-58 0,135 7 0,68-19 0,-96-2 0,1387 3 0,-1343-13 0,-5 0 0,2726 12 0,-1368 3 0,-1259 0 0,451-9 0,-339-25 0,96-4 0,46 14 0,-21 15 0,-329 9 0,989-2 0,-739 23 0,-198-6 0,245-7 0,-236-8 0,320 20 0,-48 0 0,51 14-159,4 26-177,409 30-49,301-78 385,-936-1 465,-29 0-50,-9-21-415,-238 1 0,134-28 0,-164 24 0,1 3 0,81 1 0,-71 4 0,-77 4 0,1-2 0,0 1 0,-1-1 0,1 1 0,-1-1 0,1 0 0,-1-1 0,0 1 0,1-1 0,-1 0 0,0 0 0,0 0 0,5-4 0,-7 4 0,0-1 0,0 0 0,0 1 0,0-1 0,0 0 0,0 0 0,-1 0 0,1 0 0,-1 0 0,0 0 0,0 0 0,0 0 0,0-1 0,-1 1 0,1 0 0,-1-1 0,0 1 0,0-6 0,-2-11 0,1 1 0,-2-1 0,-1 1 0,0 0 0,-10-25 0,-44-90 0,5 13 0,53 119 0,2 8 0,23 48 0,-13-31 0,-2 1 0,-1 0 0,0 0 0,-2 1 0,-1 0 0,-1 1 0,1 26 0,0-10 0,18 63 0,80 303 0,-102-395-195,1-1 0,1 0 0,0 0 0,1 0 0,0 0 0,9 12 0,1-1-6631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696"/>
    </inkml:context>
    <inkml:brush xml:id="br0">
      <inkml:brushProperty name="width" value="0.1" units="cm"/>
      <inkml:brushProperty name="height" value="0.1" units="cm"/>
    </inkml:brush>
  </inkml:definitions>
  <inkml:trace contextRef="#ctx0" brushRef="#br0">75 3038 24575,'0'17'0,"0"22"0,-4 18 0,-1 16 0,-1 20 0,-6 21 0,-3 3 0,3-10 0,2-6 0,4-12 0,2-20-8191</inkml:trace>
  <inkml:trace contextRef="#ctx0" brushRef="#br0" timeOffset="1">51 3560 24575,'9'0'0,"745"20"0,-80 13 0,-372-9 0,-40 0 0,396-22 0,-318-5 0,5434 3 0,-5526-12 0,-46 0 0,39-13 0,-140 10 0,38 4 0,178 9 0,-170 4 0,346-17 0,-400 11 0,879-4 0,-559 10 0,-47-17 0,236 3 0,-378 15 0,4230-3-1365,-4422 0-5461</inkml:trace>
  <inkml:trace contextRef="#ctx0" brushRef="#br0" timeOffset="2">17906 3112 24575,'0'709'0,"0"-699"-227,1 0-1,-1-1 1,2 1-1,-1-1 1,4 10-1,6 11-6598</inkml:trace>
  <inkml:trace contextRef="#ctx0" brushRef="#br0" timeOffset="3">349 3212 24575,'0'0'0,"0"0"0,0 0 0,-1 0 0,1 0 0,0 0 0,-1 0 0,1 0 0,0 0 0,0-1 0,-1 1 0,1 0 0,0 0 0,0 0 0,-1 0 0,1 0 0,0-1 0,0 1 0,0 0 0,-1 0 0,1 0 0,0-1 0,0 1 0,0 0 0,0 0 0,-1-1 0,1 1 0,0 0 0,0-1 0,0 1 0,0 0 0,0 0 0,0-1 0,0 1 0,0 0 0,0-1 0,0 1 0,0 0 0,0 0 0,0-1 0,0 1 0,5-20 0,13-17 0,4 2 0,1 1 0,1 2 0,2 0 0,1 2 0,2 0 0,0 2 0,48-34 0,-21 23 0,2 1 0,2 3 0,103-44 0,-126 65 0,1 2 0,1 1 0,0 2 0,0 2 0,58-4 0,203 10 0,-188 3 0,615 3 0,-686-2 0,1 0 0,-1 3 0,1 2 0,-2 1 0,65 24 0,-52-12 0,-1 3 0,-1 2 0,73 50 0,-104-63 0,-1 1 0,0 0 0,-1 2 0,0 0 0,-1 1 0,-1 1 0,-1 0 0,-1 1 0,0 1 0,20 40 0,-8-9 0,14 31 0,-36-73 0,-1-1 0,-1 1 0,1-1 0,-1 1 0,-1 0 0,0-1 0,0 16 0,-1-23 0,1-1 0,-1 1 0,0-1 0,0 1 0,0-1 0,0 1 0,0-1 0,0 1 0,0-1 0,0 1 0,0 0 0,0-1 0,0 1 0,0-1 0,0 1 0,0-1 0,-1 1 0,1-1 0,0 1 0,0-1 0,-1 0 0,1 1 0,0-1 0,-1 1 0,1-1 0,0 1 0,-1-1 0,1 0 0,0 1 0,-1-1 0,1 0 0,-1 1 0,1-1 0,-1 0 0,1 0 0,-1 0 0,1 1 0,-1-1 0,0 0 0,0-1 0,0 1 0,1-1 0,-1 0 0,0 1 0,0-1 0,0 0 0,1 0 0,-1 0 0,0 0 0,1 0 0,-1 0 0,1 0 0,-1 0 0,1 0 0,-1 0 0,1 0 0,0 0 0,-1-1 0,-3-14 0,1-1 0,1 1 0,0-1 0,1 1 0,1-1 0,0 1 0,1-1 0,1 1 0,1-1 0,7-25 0,-3 20 0,1 1 0,2-1 0,0 2 0,1 0 0,1 0 0,0 1 0,17-18 0,1 3 0,2 2 0,1 2 0,1 0 0,1 2 0,2 2 0,1 2 0,57-29 0,-16 19 0,1 3 0,133-33 0,-172 54 0,1 3 0,75-4 0,87 10 0,-124 2 0,875 1 0,-940-2 0,1 0 0,0 2 0,-1-1 0,1 2 0,-1 0 0,0 1 0,0 1 0,0 0 0,-1 1 0,1 0 0,-2 1 0,1 1 0,-1 0 0,0 1 0,0 0 0,-1 1 0,0 0 0,-1 1 0,15 19 0,45 72 0,13 14 0,-80-110 0,1 1 0,-2-1 0,1 1 0,0-1 0,-1 1 0,-1 1 0,1-1 0,2 11 0,5 63 0,-5-32 0,7 45 0,-5-29 0,3 0 0,19 65 0,-27-129 0,-1-10 0,1-12 0,-2 3 0,0 0 0,1 0 0,1 0 0,1 0 0,0 1 0,1-1 0,1 1 0,1 0 0,0 0 0,2 0 0,-1 1 0,15-20 0,-2 9 0,1 0 0,1 2 0,1 0 0,2 2 0,0 1 0,2 1 0,0 0 0,41-21 0,28-9 0,128-48 0,-89 42 0,-99 43 0,1 1 0,0 1 0,0 2 0,1 2 0,43-4 0,185 2 0,-197 10 0,251-1 0,473-11 0,-481 9 0,-222 8 0,126 22 0,-211-26 0,146 26 0,232 74 0,-358-91 0,-1 0 0,0 2 0,0 0 0,-2 2 0,0 0 0,0 2 0,-1 0 0,-1 1 0,33 38 0,-52-54 0,4 5 0,0-1 0,0 0 0,1 0 0,-1 0 0,12 6 0,-16-10 0,0 0 0,0-1 0,1 1 0,-1-1 0,0 1 0,1-1 0,-1 1 0,1-1 0,-1 0 0,0 0 0,1 0 0,-1 0 0,1 0 0,-1 0 0,1 0 0,-1-1 0,0 1 0,1 0 0,-1-1 0,0 1 0,1-1 0,-1 1 0,0-1 0,0 0 0,1 0 0,-1 1 0,0-1 0,0 0 0,0 0 0,0 0 0,0 0 0,0 0 0,0 0 0,0-1 0,1-1 0,16-27 0,0-1 0,16-42 0,-1 3 0,5-3 0,78-115 0,-97 163 0,1 0 0,1 0 0,2 2 0,0 1 0,1 1 0,1 1 0,41-26 0,-46 36 0,0 0 0,1 1 0,0 1 0,31-8 0,85-9 0,-101 20 0,429-32 0,4 38 0,-211 2 0,-192-2 0,0 3 0,0 3 0,-1 2 0,0 4 0,-1 2 0,104 39 0,361 200 0,-509-243 0,0 1 0,-1 1 0,-1 0 0,0 1 0,-1 1 0,19 22 0,-25-23 0,0-1 0,-2 1 0,0 1 0,0 0 0,-1 0 0,-1 1 0,-1 0 0,8 29 0,4 27 0,-18-72 0,0 0 0,0 0 0,0 0 0,0 1 0,0-1 0,0 0 0,0 0 0,0 1 0,0-1 0,0 0 0,0 0 0,0 0 0,0 1 0,1-1 0,-1 0 0,0 0 0,0 0 0,0 0 0,0 1 0,0-1 0,0 0 0,1 0 0,-1 0 0,0 0 0,0 0 0,0 1 0,1-1 0,-1 0 0,0 0 0,0 0 0,0 0 0,1 0 0,-1 0 0,0 0 0,0 0 0,0 0 0,1 0 0,-1 0 0,0 0 0,0 0 0,0 0 0,1 0 0,-1 0 0,0 0 0,0 0 0,0 0 0,1 0 0,-1 0 0,0 0 0,0 0 0,0 0 0,1 0 0,-1-1 0,0 1 0,0 0 0,7-6 0,0 1 0,-1-1 0,0 0 0,0-1 0,-1 0 0,0 0 0,6-9 0,0-1 0,33-48 0,2 3 0,4 1 0,70-66 0,-101 109 0,14-12 0,37-26 0,-55 45 0,0 2 0,1 0 0,1 0 0,-1 2 0,35-11 0,-3 6 0,0 3 0,82-5 0,110 8 0,-189 5 0,1072 16 0,-1081-14 0,-14-2 0,1 2 0,-1 1 0,0 2 0,43 10 0,-65-12 0,-1 0 0,1 1 0,-1 0 0,0 0 0,0 0 0,0 0 0,0 1 0,-1 0 0,1 0 0,-1 0 0,0 1 0,0-1 0,-1 1 0,1 0 0,-1 0 0,0 0 0,0 1 0,1 5 0,5 11 0,-1 2 0,-1-1 0,3 28 0,0-10 0,5 19 0,-3 1 0,9 101 0,-23-198 0,7-64 0,-3 87 0,0 0 0,1 1 0,0 0 0,1-1 0,1 1 0,0 1 0,0-1 0,13-19 0,-6 14 0,0 1 0,2 0 0,-1 1 0,2 0 0,0 1 0,22-15 0,-25 21 0,0 0 0,0 1 0,1 1 0,0 0 0,0 1 0,1 0 0,0 1 0,0 1 0,27-4 0,6 3 0,68 2 0,-95 4 0,0 0 0,0 1 0,-1 0 0,1 2 0,-1 1 0,23 9 0,-8 1 0,-1 2 0,60 44 0,53 57 0,-99-77-1365,-14-8-5461</inkml:trace>
  <inkml:trace contextRef="#ctx0" brushRef="#br0" timeOffset="4">12800 846 24575,'0'-1'0,"-1"0"0,1 0 0,-1 0 0,1-1 0,-1 1 0,1 0 0,0 0 0,0-1 0,-1 1 0,1 0 0,0-1 0,0 1 0,0 0 0,1 0 0,-1-1 0,0 1 0,0 0 0,1 0 0,-1-1 0,1 1 0,-1 0 0,1 0 0,1-2 0,17-31 0,-19 33 0,22-27 0,0 1 0,2 0 0,1 2 0,45-35 0,-32 27 0,0 0 0,188-158 0,-214 181 0,-4 3 0,1 0 0,-1 1 0,1 0 0,1 0 0,13-6 0,-21 11 0,0 1 0,-1-1 0,1 1 0,0-1 0,-1 1 0,1 0 0,0 0 0,-1-1 0,1 1 0,0 1 0,0-1 0,-1 0 0,1 0 0,0 1 0,-1-1 0,1 1 0,-1-1 0,1 1 0,0 0 0,-1-1 0,1 1 0,-1 0 0,0 0 0,1 0 0,-1 0 0,0 0 0,1 1 0,-1-1 0,0 0 0,0 1 0,0-1 0,0 0 0,0 1 0,-1 0 0,1-1 0,0 1 0,-1-1 0,1 1 0,-1 0 0,1 3 0,6 23 0,-2 1 0,-1 0 0,-1 0 0,-2 44 0,-1-59 0,-4 163-341,-9-1 0,-6 0-1,-63 255 1,60-341-6485</inkml:trace>
  <inkml:trace contextRef="#ctx0" brushRef="#br0" timeOffset="5">13846 672 24575,'1'-5'0,"-1"0"0,1-1 0,1 1 0,-1 0 0,1 0 0,0 0 0,0 0 0,0 1 0,0-1 0,1 0 0,0 1 0,4-6 0,5-4 0,0 1 0,15-14 0,-17 18 0,-1 2 0,1-1 0,1 1 0,-1 1 0,1-1 0,0 2 0,1 0 0,-1 0 0,1 1 0,13-3 0,3 2 0,0 1 0,1 2 0,37 0 0,-2 2 0,-21-2 0,1 2 0,-1 2 0,1 1 0,69 17 0,-102-17 0,-1 0 0,0 1 0,0 1 0,0 0 0,-1 0 0,1 1 0,-1 0 0,-1 0 0,1 1 0,-1 1 0,0-1 0,-1 1 0,0 0 0,0 1 0,6 10 0,-2 0 0,-1 1 0,-1 0 0,-1 1 0,-1 0 0,0 0 0,4 32 0,2 24 0,-4 0 0,-3 0 0,-5 89 0,-1-157 0,-1 0 0,0 0 0,0 0 0,-1 0 0,0-1 0,-1 1 0,0-1 0,0 1 0,0-1 0,-1 0 0,-1 0 0,1-1 0,-2 1 0,1-1 0,0 0 0,-1 0 0,-1-1 0,1 0 0,-1 0 0,0 0 0,-12 7 0,-4 0 0,0 0 0,-1-1 0,0-1 0,-1-2 0,0 0 0,0-2 0,-1-1 0,-36 5 0,-28-2 0,-94-1 0,167-8 0,-200-3 0,206 2 0,0-1 0,0 0 0,-1-1 0,2 0 0,-1 0 0,0-1 0,1-1 0,-1 0 0,1 0 0,-13-9 0,19 10 0,-1 1 0,0-1 0,1 0 0,0-1 0,0 1 0,0 0 0,1-1 0,-1 0 0,1 0 0,0 0 0,1 0 0,-1-1 0,1 1 0,0-1 0,0 0 0,1 1 0,0-1 0,0 0 0,0 0 0,1 0 0,0-6 0,0 9 0,0-1 0,1 0 0,0 0 0,0 1 0,0-1 0,0 1 0,1-1 0,-1 1 0,1-1 0,0 1 0,0 0 0,0 0 0,0 0 0,1 0 0,-1 0 0,1 1 0,0-1 0,0 1 0,0-1 0,0 1 0,0 0 0,0 0 0,1 1 0,-1-1 0,0 1 0,5-2 0,8-2 0,0 0 0,0 2 0,1 0 0,25-2 0,46 1 0,1 3 0,138 17 0,172 49 0,-64 4 43,180 30-1451,-421-86-5418</inkml:trace>
  <inkml:trace contextRef="#ctx0" brushRef="#br0" timeOffset="6">10385 1494 24575,'-2'0'0,"1"0"0,-1 0 0,1-1 0,-1 1 0,1-1 0,-1 0 0,1 1 0,-1-1 0,1 0 0,0 0 0,-1 0 0,1 0 0,0 0 0,0 0 0,0 0 0,0-1 0,0 1 0,0 0 0,0 0 0,0-1 0,0-1 0,-17-36 0,15 30 0,-27-76 0,-20-98 0,0-2 0,-37-43 0,70 191 0,-2 2 0,-1 0 0,-2 1 0,-27-31 0,40 55 0,0 0 0,-1 0 0,0 0 0,-1 1 0,0 1 0,0 0 0,-1 1 0,-15-8 0,22 12 0,0 1 0,-1 0 0,1 1 0,-1-1 0,1 1 0,-1 0 0,1 0 0,-1 1 0,1 0 0,-1 0 0,0 0 0,1 1 0,-1-1 0,1 1 0,-1 1 0,1-1 0,-1 1 0,1 0 0,0 0 0,0 0 0,0 1 0,-9 6 0,0 1 0,1 1 0,1 1 0,0 0 0,0 1 0,-11 16 0,-44 76 0,64-100 0,-48 86 36,5 2 0,-38 107-1,-51 205-1142,122-364 742,1-2-6461</inkml:trace>
  <inkml:trace contextRef="#ctx0" brushRef="#br0" timeOffset="7">8866 299 24575,'0'13'0,"0"29"0,0 37 0,0 27 0,-4 16 0,-10 13 0,-3 0 0,2-14 0,4-23 0,-2-25 0,3-24-8191</inkml:trace>
  <inkml:trace contextRef="#ctx0" brushRef="#br0" timeOffset="8">7148 25 24575,'1'-1'0,"-1"0"0,1 0 0,-1 0 0,1 1 0,-1-1 0,1 0 0,0 0 0,-1 0 0,1 1 0,0-1 0,-1 0 0,1 1 0,0-1 0,0 1 0,0-1 0,0 1 0,0-1 0,0 1 0,0 0 0,0-1 0,0 1 0,0 0 0,0 0 0,0-1 0,0 1 0,0 0 0,0 0 0,0 0 0,1 1 0,3-2 0,87-7 0,160 7 0,-235 1 0,47 2 0,1 3 0,-1 2 0,0 3 0,-1 4 0,-1 1 0,0 4 0,-1 2 0,-1 3 0,-1 2 0,65 40 0,-108-56 0,0 1 0,-1 0 0,-1 1 0,1 1 0,-2 0 0,22 28 0,-32-37 0,0 0 0,-1 1 0,1 0 0,-1-1 0,0 1 0,0 0 0,0 0 0,-1 0 0,0 0 0,0 0 0,0 0 0,0 9 0,-2-9 0,1-1 0,-1 0 0,0 0 0,0 0 0,-1 0 0,1 0 0,-1 0 0,0 0 0,0 0 0,0-1 0,0 1 0,-1-1 0,0 1 0,1-1 0,-1 0 0,0 0 0,-7 5 0,-5 2 0,0 0 0,0-1 0,-1-1 0,0 0 0,-1-1 0,0-1 0,0-1 0,-25 6 0,-146 15 0,46-15 0,-207-10 0,343-1 0,0 0 0,0 0 0,0-1 0,0 0 0,0 0 0,1 0 0,-1-1 0,0 0 0,1 0 0,-1 0 0,-9-6 0,9-1 0,11 5 0,-3 4 0,1 0 0,-1 0 0,0 0 0,1 1 0,-1-1 0,0 1 0,0 0 0,1-1 0,2 3 0,21 10 0,0 2 0,-1 1 0,-1 1 0,-1 1 0,32 31 0,-28-21 0,0 1 0,-2 1 0,38 59 0,-51-69-170,0 1-1,-1 1 0,-2-1 1,0 2-1,-1-1 0,-1 1 1,7 43-1,-12-21-6655</inkml:trace>
  <inkml:trace contextRef="#ctx0" brushRef="#br0" timeOffset="9">7298 1170 24575,'-107'1'0,"-181"-8"0,255 3 0,1-1 0,0-1 0,0-2 0,1-1 0,0-2 0,-53-26 0,37 12 0,2-2 0,0-2 0,2-2 0,-50-47 0,74 59 0,0-1 0,1-1 0,0-1 0,2 0 0,1-1 0,1-1 0,1 0 0,1-1 0,1 0 0,-8-27 0,19 51 0,-27-102 0,25 92 0,0 1 0,1-1 0,0 0 0,1-1 0,0 1 0,0 0 0,3-13 0,-3 22 0,1 1 0,-1-1 0,0 0 0,1 1 0,-1-1 0,1 1 0,0-1 0,0 1 0,-1-1 0,1 1 0,0-1 0,0 1 0,0 0 0,0 0 0,1 0 0,-1-1 0,0 1 0,0 0 0,1 0 0,-1 0 0,1 1 0,-1-1 0,1 0 0,-1 1 0,1-1 0,-1 0 0,1 1 0,-1 0 0,1-1 0,0 1 0,-1 0 0,1 0 0,0 0 0,-1 0 0,1 0 0,0 0 0,-1 1 0,1-1 0,-1 0 0,1 1 0,0-1 0,-1 1 0,3 1 0,2 1 0,1 0 0,-1 0 0,0 1 0,0 0 0,0 0 0,0 1 0,0-1 0,8 11 0,-4 0 0,0 0 0,-1 0 0,-1 1 0,0 0 0,-2 1 0,0-1 0,0 1 0,-2 0 0,0 1 0,-1-1 0,0 1 0,-2 0 0,-1 32 0,0-46 4,0-1 1,-1 1-1,0 0 0,0 0 0,0-1 1,0 1-1,-1 0 0,1-1 0,-1 1 0,0-1 1,0 0-1,0 0 0,-1 1 0,1-1 0,-1-1 1,1 1-1,-1 0 0,0-1 0,0 1 0,-6 2 1,0 0-248,-1 0 1,-1 0 0,1-2 0,0 1-1,-21 3 1,-42 5-6584</inkml:trace>
  <inkml:trace contextRef="#ctx0" brushRef="#br0" timeOffset="10">5704 224 24575,'0'4'0,"0"19"0,0 17 0,0 7 0,0 4 0,0-3 0,0-5 0,0-10-8191</inkml:trace>
  <inkml:trace contextRef="#ctx0" brushRef="#br0" timeOffset="11">4234 572 24575,'17'2'0,"-1"0"0,1 0 0,-1 2 0,0 0 0,29 12 0,31 9 0,22-7 0,0-4 0,0-4 0,122-4 0,-200-6 0,1-1 0,0 0 0,-1-2 0,0 0 0,37-12 0,-53 14 0,-1 0 0,1 0 0,-1-1 0,1 1 0,-1-1 0,0 0 0,1 0 0,-1 0 0,0-1 0,0 1 0,-1-1 0,1 1 0,0-1 0,-1 0 0,0 0 0,1 0 0,-1-1 0,-1 1 0,1 0 0,0-1 0,-1 1 0,0-1 0,1 1 0,-1-1 0,-1 0 0,1 0 0,-1 1 0,1-1 0,-1 0 0,0 0 0,0 0 0,-1 1 0,1-1 0,-1 0 0,0 0 0,0 1 0,0-1 0,0 1 0,-4-7 0,2 3 0,-1 1 0,0-1 0,0 0 0,-1 1 0,0 0 0,0 0 0,0 1 0,-1-1 0,0 1 0,0 0 0,0 1 0,-1-1 0,0 1 0,1 1 0,-1-1 0,-1 1 0,-14-4 0,-7-2 0,-1 1 0,0 2 0,-36-3 0,25 4 0,0 2 0,0 2 0,1 1 0,-70 10 0,101-8 0,0 0 0,-1 1 0,1 0 0,0 1 0,1 0 0,-1 0 0,1 1 0,-1 0 0,1 0 0,1 1 0,-1 0 0,-8 9 0,7-4 0,0 0 0,0 0 0,2 1 0,-1 0 0,1 1 0,1-1 0,-7 22 0,0 12 0,1 1 0,3 0 0,-5 89 0,13-131 0,-23 672 0,19-377 0,5-284-88,0-13-3,1 0 0,-1 0 0,0 0-1,0 0 1,-1-1 0,1 1 0,0 0-1,-1 0 1,0 0 0,0 0 0,0 0-1,0 0 1,-2 3 0</inkml:trace>
  <inkml:trace contextRef="#ctx0" brushRef="#br0" timeOffset="12">8194 3087 24575,'1'0'0,"-1"-1"0,0 0 0,1 0 0,-1 1 0,0-1 0,1 0 0,-1 1 0,1-1 0,-1 0 0,1 1 0,0-1 0,-1 1 0,1-1 0,0 1 0,-1-1 0,1 1 0,0-1 0,-1 1 0,1 0 0,0-1 0,0 1 0,-1 0 0,1 0 0,1-1 0,24-4 0,-23 4 0,4 0 0,-1 0 0,1 0 0,-1 1 0,1 0 0,-1 0 0,1 1 0,-1-1 0,1 1 0,-1 1 0,1-1 0,9 5 0,-11-3 0,0-1 0,-1 1 0,1 0 0,-1 0 0,0 1 0,0 0 0,0-1 0,0 1 0,-1 0 0,0 1 0,0-1 0,0 1 0,0-1 0,-1 1 0,3 6 0,2 6 0,-1 1 0,-1 0 0,0 1 0,-1-1 0,-2 1 0,0-1 0,0 1 0,-3 31 0,0-34 0,-1-1 0,0 1 0,-1-1 0,-1 1 0,0-1 0,-1 0 0,-1-1 0,0 1 0,-1-1 0,-16 24 0,11-22 0,-1-1 0,0 0 0,-1-1 0,-1-1 0,0 0 0,-1-1 0,0-1 0,-1 0 0,-20 9 0,26-15 0,0 0 0,-1 0 0,0-1 0,0-1 0,0 0 0,0-1 0,-1 0 0,1 0 0,0-2 0,-1 1 0,1-2 0,-1 0 0,1 0 0,0-1 0,-22-6 0,31 7 0,0 0 0,0-1 0,-1 1 0,1-1 0,0 0 0,1 0 0,-1 0 0,0 0 0,0 0 0,1-1 0,0 1 0,-1-1 0,1 0 0,0 1 0,-3-6 0,5 6 0,-1 1 0,1 0 0,-1 0 0,1 0 0,0 0 0,0 0 0,0-1 0,-1 1 0,1 0 0,0 0 0,0 0 0,1-1 0,-1 1 0,0 0 0,0 0 0,0 0 0,1-1 0,0-1 0,0 2 0,0-1 0,1 0 0,-1 1 0,0-1 0,1 1 0,-1 0 0,1-1 0,0 1 0,-1 0 0,1 0 0,0 0 0,0 0 0,-1 0 0,5-1 0,20-5 0,1 2 0,0 0 0,0 2 0,0 1 0,48 2 0,-37 0 0,3 1 0,-1 1 0,0 1 0,0 3 0,75 20 0,-87-19-1365,-7-1-5461</inkml:trace>
  <inkml:trace contextRef="#ctx0" brushRef="#br0" timeOffset="13">8891 2889 24575,'4'4'0,"2"31"0,-1 39 0,-1 46 0,-1 14 0,-1 2 0,-1-6 0,0-15 0,-1-25 0,-1-22 0,1-23-8191</inkml:trace>
  <inkml:trace contextRef="#ctx0" brushRef="#br0" timeOffset="14">9314 3237 24575,'-8'4'0,"-7"6"0,-15 1 0,-5 3 0,3 12 0,7 5 0,7 7 0,8 4 0,4 0 0,13 6 0,17 2 0,9-6 0,3-12 0,4-2 0,8-6 0,0-3 0,-9-6-8191</inkml:trace>
  <inkml:trace contextRef="#ctx0" brushRef="#br0" timeOffset="15">10833 2864 24575,'136'-2'0,"150"5"0,-276-2 0,0 0 0,0 0 0,0 1 0,0 0 0,-1 1 0,1 0 0,-1 0 0,12 7 0,-16-7 0,1 0 0,-1 1 0,0 0 0,-1 0 0,1 1 0,-1-1 0,0 1 0,0 0 0,0 0 0,-1 0 0,1 0 0,-1 1 0,0 0 0,1 5 0,2 6 0,-1-1 0,0 1 0,-2 0 0,0 1 0,1 27 0,-3-38 0,-1 1 0,0 0 0,0 0 0,-1 0 0,0-1 0,-1 1 0,1 0 0,-2-1 0,1 1 0,-1-1 0,0 0 0,0 0 0,-1 0 0,-7 11 0,6-14 0,0 1 0,0-1 0,-1 0 0,1-1 0,-1 1 0,0-1 0,0 0 0,0 0 0,-1-1 0,1 0 0,0 0 0,-1-1 0,-8 2 0,-10 0 0,-1-1 0,-27-1 0,50-1 0,-22 0 0,-1-1 0,-36-7 0,57 8 0,1-1 0,-1 0 0,0 0 0,0 0 0,1-1 0,-1 0 0,1 0 0,0 0 0,-1 0 0,1-1 0,0 1 0,0-1 0,0 0 0,1 0 0,-1-1 0,1 1 0,0-1 0,0 0 0,0 0 0,-4-6 0,7 9 0,-1 0 0,1 0 0,0 0 0,-1 0 0,1-1 0,0 1 0,0 0 0,0 0 0,0-1 0,0 1 0,0 0 0,0 0 0,0-1 0,0 1 0,1 0 0,-1 0 0,0 0 0,1-1 0,-1 1 0,1 0 0,-1 0 0,1 0 0,1-2 0,0 1 0,0 0 0,0 0 0,1 0 0,-1 1 0,0-1 0,1 0 0,0 1 0,-1 0 0,6-2 0,5-1 0,1 0 0,-1 2 0,19-2 0,-4 2 17,0 1 0,0 2 1,1 1-1,-1 1 0,-1 1 0,44 13 0,3 6-760,77 37 1,-87-32-6084</inkml:trace>
  <inkml:trace contextRef="#ctx0" brushRef="#br0" timeOffset="16">12028 2514 24575,'-4'17'0,"-6"27"0,-9 40 0,-6 18 0,-12 4 0,-7-2 0,-5-3 0,6-18-8191</inkml:trace>
  <inkml:trace contextRef="#ctx0" brushRef="#br0" timeOffset="17">12104 2989 24575,'-4'0'0,"-15"0"0,-16 0 0,-23 0 0,-20 0 0,-4 0 0,8 0 0,20 8 0,32 7 0,37 14 0,28 7 0,12 0 0,0-5 0,-1-8 0,-5-8 0,-7-7 0,-10-4-8191</inkml:trace>
  <inkml:trace contextRef="#ctx0" brushRef="#br0" timeOffset="18">14171 2889 24575,'1'-1'0,"0"0"0,0 0 0,0 0 0,1 0 0,-1 0 0,0 1 0,1-1 0,-1 0 0,0 1 0,1-1 0,-1 1 0,1 0 0,-1-1 0,1 1 0,-1 0 0,3 0 0,100-10 0,128 5 0,-148 4 0,-58 1 0,-6-1 0,-1 1 0,0 0 0,31 6 0,-47-5 0,1-1 0,0 1 0,0 0 0,0 1 0,-1-1 0,1 1 0,0-1 0,-1 1 0,0 0 0,1 1 0,-1-1 0,0 0 0,0 1 0,0 0 0,-1 0 0,1 0 0,0 0 0,-1 0 0,0 0 0,0 0 0,0 1 0,0-1 0,1 5 0,-1-1 0,0 1 0,0-1 0,0 1 0,-1-1 0,0 1 0,-1-1 0,0 1 0,0 0 0,-1-1 0,0 1 0,0 0 0,0-1 0,-1 1 0,-5 11 0,2-9 0,0-1 0,0 1 0,-1-2 0,0 1 0,-1-1 0,0 0 0,0 0 0,-1 0 0,-13 10 0,0-4 0,-1 0 0,0-1 0,-1-1 0,-1-1 0,0-2 0,0 0 0,-47 10 0,33-11 0,-73 6 0,101-13 0,0-1 0,0 0 0,0 0 0,0-1 0,0-1 0,1 1 0,-1-2 0,0 1 0,1-1 0,-1-1 0,1 0 0,-16-9 0,23 12 0,1 1 0,0-1 0,-1 0 0,1 0 0,0 0 0,0 0 0,0 0 0,0 0 0,0 0 0,0 0 0,0-1 0,0 1 0,0 0 0,0 0 0,1-1 0,-1 1 0,1-1 0,-1 1 0,1 0 0,-1-1 0,1 1 0,-1-4 0,2 4 0,-1 0 0,1 0 0,0-1 0,-1 1 0,1 0 0,0 0 0,0 0 0,0 0 0,0 0 0,0 0 0,0 0 0,0 0 0,0 0 0,0 0 0,0 1 0,0-1 0,1 0 0,-1 1 0,2-2 0,9-2 0,0 0 0,0 1 0,0 0 0,17-1 0,487-9-249,-394 15-867,-42-1-5710</inkml:trace>
  <inkml:trace contextRef="#ctx0" brushRef="#br0" timeOffset="19">15416 2590 24575,'4'0'0,"6"12"0,0 14 0,4 22 0,-1 30 0,-3 9 0,-2 2 0,-4 0 0,-2-16-8191</inkml:trace>
  <inkml:trace contextRef="#ctx0" brushRef="#br0" timeOffset="20">15814 2813 24575,'0'-4'0,"-17"-1"0,-77 25 0,-70 30 0,-28 12 0,10-1 0,32-11 0,42-10 0,38-7 0,41-9 0,50-5 0,38-1 0,22 1 0,19-4 0,0-3 0,-12-5 0,-21-3-8191</inkml:trace>
  <inkml:trace contextRef="#ctx0" brushRef="#br0" timeOffset="21">3387 2963 24575,'787'0'0,"-779"-1"0,-1 1 0,0 1 0,1-1 0,-1 1 0,0 1 0,1-1 0,12 6 0,-17-6 0,0 1 0,-1 0 0,1 0 0,0 0 0,-1 0 0,1 0 0,-1 0 0,0 1 0,0-1 0,0 1 0,0 0 0,0 0 0,-1-1 0,1 1 0,-1 0 0,1 1 0,-1-1 0,0 0 0,0 4 0,3 8 0,-2-1 0,0 2 0,0-1 0,-2 0 0,0 0 0,0 0 0,-1 0 0,-1 0 0,-1 0 0,-8 28 0,9-39 0,0 0 0,0 0 0,-1 0 0,1-1 0,-1 1 0,0-1 0,0 1 0,0-1 0,-1 0 0,1-1 0,-1 1 0,1 0 0,-1-1 0,0 0 0,0 0 0,0 0 0,0 0 0,0-1 0,-5 2 0,-9 1 0,0-1 0,-1 0 0,-22 0 0,33-3 0,-76 4 0,-100-9 0,177 5 0,1-1 0,0-1 0,-1 1 0,1-1 0,0 0 0,0 0 0,0-1 0,0 0 0,-8-5 0,13 7 0,0 0 0,-1 0 0,1 0 0,0 0 0,-1 0 0,1-1 0,0 1 0,0 0 0,0-1 0,0 1 0,0 0 0,0-1 0,1 1 0,-1-1 0,0 1 0,1-1 0,-1 0 0,1 1 0,-1-1 0,1 0 0,0 1 0,0-1 0,0 0 0,0 0 0,0 1 0,0-1 0,0 0 0,1 1 0,-1-1 0,0 0 0,1 1 0,0-1 0,-1 1 0,1-1 0,0 1 0,0-1 0,0 1 0,0-1 0,0 1 0,1-2 0,1 0 0,0 0 0,0 0 0,1 1 0,-1-1 0,1 1 0,-1 0 0,1-1 0,0 2 0,-1-1 0,1 0 0,0 1 0,0 0 0,5-1 0,59-7 0,-51 7 0,12 0 0,0 2 0,0 0 0,0 2 0,45 9 0,110 37 0,-16-2 0,-45-21-1365,4 1-5461</inkml:trace>
  <inkml:trace contextRef="#ctx0" brushRef="#br0" timeOffset="22">5305 2639 24575,'-4'0'0,"-6"4"0,-5 11 0,-13 27 0,-6 19 0,-6 21 0,-12 22 0,-24 40 0,-6 7 0,9-21-8191</inkml:trace>
  <inkml:trace contextRef="#ctx0" brushRef="#br0" timeOffset="23">5679 3038 24575,'-216'-2'0,"-229"5"0,441-3 0,-1 0 0,0 0 0,0 1 0,0-1 0,0 1 0,0 1 0,1-1 0,-1 0 0,0 1 0,1 0 0,-1 0 0,1 1 0,0-1 0,-6 5 0,7-4 0,1 0 0,0 1 0,-1-1 0,1 0 0,0 1 0,1-1 0,-1 1 0,1-1 0,-1 1 0,1 0 0,0 0 0,1 0 0,-1 0 0,1-1 0,-1 1 0,1 0 0,0 0 0,1 6 0,1 3 0,0 1 0,1-1 0,0 1 0,1-1 0,1 0 0,0 0 0,12 20 0,55 81 0,-64-100 0,2-1 0,-1-1 0,2 0 0,0 0 0,0-1 0,1-1 0,0 0 0,1 0 0,0-1 0,0-1 0,1 0 0,0-1 0,16 6 0,29 7-1365,-34-13-5461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20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1 1231 24575,'27'-44'0,"4"-4"0,3 1 0,1 2 0,3 1 0,59-53 0,-71 76 0,0 2 0,2 1 0,0 2 0,2 0 0,42-15 0,-48 19 0,-1-1 0,35-26 0,-39 25 0,0 1 0,0 1 0,1 1 0,38-15 0,-11 10 0,428-120 0,-426 129 0,70-2 0,-32 4 0,662-10 0,-484 17 0,197-2 0,-448 1 0,1 1 0,-1-1 0,-1 2 0,1 0 0,0 1 0,-1 0 0,1 1 0,21 12 0,9 8 0,45 34 0,-70-45 0,48 32 0,257 168 0,-87-63 0,-184-112 0,-2 2 0,60 63 0,-105-97 0,-1 1 0,0 0 0,0 0 0,7 15 0,-9-17 0,0 1 0,0-1 0,0 0 0,1 0 0,0 0 0,1-1 0,8 9 0,-13-13 0,1-1 0,-1 1 0,1-1 0,0 1 0,-1-1 0,1 0 0,0 1 0,0-1 0,-1 0 0,1 1 0,0-1 0,-1 0 0,1 0 0,0 0 0,0 0 0,0 0 0,-1 0 0,1 0 0,0 0 0,0 0 0,-1 0 0,1 0 0,0-1 0,0 1 0,-1 0 0,2-1 0,0 0 0,0 0 0,-1 0 0,1-1 0,-1 1 0,1-1 0,-1 1 0,1-1 0,-1 0 0,2-3 0,19-47 0,-19 46 0,102-249 0,-70 182 0,63-97 0,-85 152 0,0 2 0,0 0 0,2 0 0,0 1 0,32-24 0,-12 14 0,73-37 0,-28 18 0,-58 29 0,0 2 0,2 1 0,-1 0 0,2 2 0,-1 1 0,43-10 0,207-36 0,-220 45 0,1 1 0,79-1 0,113 11 0,-90 2 0,590-3 0,-716 0 0,-1 2 0,1 1 0,-1 1 0,53 15 0,-62-13 0,-1 2 0,0 0 0,0 2 0,-1 0 0,0 1 0,-1 1 0,26 21 0,-26-18 0,0 1 0,0 1 0,-2 0 0,0 1 0,-1 1 0,-1 0 0,0 1 0,20 42 0,33 90 0,147 237 0,-173-330 0,59 65 0,-99-123 0,-1 0 0,1 0 0,-1 0 0,1-1 0,0 1 0,-1 0 0,1 0 0,0-1 0,0 1 0,-1-1 0,1 1 0,0-1 0,0 1 0,0-1 0,0 1 0,0-1 0,0 0 0,0 1 0,0-1 0,0 0 0,0 0 0,0 0 0,0 0 0,1 0 0,-1 0 0,-1-1 0,1 1 0,0-1 0,0 0 0,-1 1 0,1-1 0,0 0 0,-1 0 0,1 0 0,-1 1 0,1-1 0,-1 0 0,1 0 0,-1 0 0,0 0 0,1 0 0,-1 0 0,0 0 0,1-1 0,0-10 0,1 0 0,-1 0 0,-1-12 0,0 17 0,-4-199 0,4-116 0,1 304 0,1 0 0,1 0 0,1 0 0,0 0 0,1 1 0,1 0 0,1 0 0,0 0 0,1 1 0,1 0 0,1 1 0,12-16 0,-2 6 0,2 2 0,0 0 0,2 2 0,0 0 0,1 2 0,29-17 0,51-37 0,-65 43 0,1 2 0,1 2 0,61-28 0,-34 29 0,1 3 0,2 3 0,0 2 0,1 5 0,128-7 0,72 19 0,-112 2 0,-141-2 0,0 1 0,0 1 0,0 1 0,-1 1 0,1 1 0,-1 0 0,0 2 0,0 0 0,0 1 0,29 18 0,17 12 0,-3 4 0,-1 2 0,-2 2 0,89 92 0,-12 13 0,136 136 0,-229-246 0,44 56 0,-73-79 0,-1 0 0,-1 2 0,0-1 0,-2 2 0,0-1 0,9 30 0,-17-46 0,6 25 0,2-1 0,14 27 0,-23-54 0,-1 0 0,1 0 0,-1 1 0,1-1 0,0 0 0,0 0 0,-1 0 0,1 0 0,0-1 0,0 1 0,0 0 0,0 0 0,0 0 0,0-1 0,0 1 0,0 0 0,2 0 0,-3-1 0,1 0 0,0 0 0,-1 0 0,1 0 0,0 0 0,-1-1 0,1 1 0,0 0 0,-1 0 0,1 0 0,0-1 0,-1 1 0,1 0 0,-1 0 0,1-1 0,0 1 0,-1-1 0,1 1 0,-1-1 0,1 1 0,-1-1 0,1 0 0,3-5 0,0 1 0,0-2 0,-1 1 0,5-13 0,-3 9 0,49-109 0,110-176 0,-114 221 0,4 2 0,67-69 0,-77 95 0,12-15 0,97-78 0,-131 122 0,1 1 0,0 1 0,1 1 0,1 1 0,0 1 0,1 1 0,0 1 0,42-9 0,685-100 0,-719 114 0,-7 2 0,190-18 0,-194 21 0,0 1 0,0 0 0,1 2 0,-1 1 0,-1 0 0,1 2 0,27 10 0,-2 7 0,-1 1 0,-2 2 0,83 63 0,112 117 0,110 144 0,-281-269 0,-3 3 0,92 153 0,-127-181 0,-3 2 0,-2 0 0,-3 2 0,-3 0 0,15 75 0,-35-155 0,0-1 0,1 0 0,1 1 0,5-24 0,-2 10 0,3-26 0,2 0 0,3 0 0,37-105 0,-14 84 0,3 1 0,3 1 0,3 3 0,4 2 0,4 2 0,2 2 0,123-118 0,-168 177 0,0 2 0,1-1 0,1 1 0,-1 1 0,1 0 0,1 1 0,-1 0 0,1 1 0,1 1 0,-1 0 0,20-5 0,367-55 0,-303 47 0,0 5 0,0 4 0,136 6 0,-209 6 0,0 1 0,0 1 0,-1 1 0,0 1 0,0 1 0,0 1 0,-1 1 0,0 1 0,-1 1 0,0 1 0,24 20 0,21 21 0,106 113 0,-170-164 0,218 218 0,-206-205 0,-1 0 0,-1 2 0,0-1 0,-2 1 0,0 1 0,0 0 0,-2 0 0,-1 1 0,0 0 0,-1 1 0,3 22 0,1 30 0,4 132 0,-12-150 0,1 411 0,-5-714 0,2-91 0,3 270 0,3 1 0,29-128 0,-24 161 0,1 1 0,1 0 0,2 0 0,1 2 0,2 0 0,1 1 0,1 1 0,2 0 0,0 2 0,3 1 0,0 1 0,46-37 0,-19 23 0,3 3 0,1 2 0,1 3 0,2 2 0,1 3 0,69-21 0,346-93 0,-445 134 0,1 1 0,0 1 0,0 2 0,0 1 0,1 2 0,-1 1 0,0 1 0,0 2 0,49 12 0,-28-1 0,-2 2 0,0 2 0,-1 3 0,80 48 0,-7 7 0,159 134 0,90 114 0,-78-65 0,-35-60 0,-188-149 0,-68-49-42,8 6 98,0 0 0,18 18-1,-27-25-104,1 0-1,-1 1 0,0-1 1,0 1-1,1-1 0,-1 1 1,0-1-1,0 1 0,-1-1 1,1 1-1,0 0 0,0-1 1,-1 1-1,1 0 0,-1 0 1,0 0-1,1 0 0,-1-1 0,0 1 1,0 0-1,0 0 0,0 0 1,-1 0-1,1-1 0,0 1 1,-1 0-1,1 0 0,-1 0 1,-1 1-1,-10 10-6776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21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221 74 24575,'-1'0'0,"1"1"0,-1-1 0,1 0 0,-1 0 0,1 0 0,-1 0 0,1 1 0,-1-1 0,1 0 0,0 0 0,-1 1 0,1-1 0,-1 0 0,1 1 0,0-1 0,-1 1 0,1-1 0,0 0 0,-1 1 0,1-1 0,0 1 0,0-1 0,0 1 0,-1-1 0,1 1 0,0-1 0,0 1 0,0-1 0,0 1 0,0-1 0,0 1 0,0-1 0,0 1 0,0 0 0,3 24 0,11 17 0,2-1 0,1 0 0,2-1 0,29 42 0,27 58 0,-72-135 0,0 1 0,-1-1 0,0 1 0,0 0 0,-1-1 0,0 1 0,1 0 0,-2 0 0,1 0 0,-1 0 0,0 0 0,0 0 0,-1-1 0,-1 10 0,0-10 0,0-1 0,0 1 0,0-1 0,-1 1 0,0-1 0,0 0 0,0 0 0,0 0 0,0 0 0,-1-1 0,0 1 0,1-1 0,-2 0 0,1 0 0,0 0 0,0-1 0,-7 4 0,-9 2 0,0 0 0,0-1 0,-1-1 0,1-1 0,-1-1 0,-1-1 0,1-1 0,-41-1 0,57-1 0,-1 0 0,1-1 0,-1 0 0,1 0 0,0-1 0,-1 1 0,1-1 0,0 0 0,0-1 0,0 1 0,0-1 0,1 0 0,-1 0 0,1 0 0,0-1 0,0 0 0,0 1 0,0-2 0,0 1 0,1 0 0,0-1 0,0 1 0,-5-11 0,6 9 0,0 1 0,0-1 0,0 0 0,1 0 0,0-1 0,0 1 0,1 0 0,0 0 0,0 0 0,0-1 0,1 1 0,0 0 0,0 0 0,0 0 0,1 0 0,0 0 0,0 0 0,0 1 0,1-1 0,0 1 0,4-7 0,8-6 0,0 1 0,1 1 0,0 0 0,1 1 0,1 1 0,31-20 0,-20 15 0,48-44 0,-72 59 0,-1-1 0,1 0 0,-1 0 0,0 0 0,-1 0 0,1-1 0,-1 0 0,0 1 0,-1-1 0,1 0 0,-1 0 0,0-1 0,-1 1 0,1 0 0,-1-1 0,0-6 0,-1 8 0,-1 1 0,1-1 0,-1 1 0,0-1 0,0 1 0,-1-1 0,1 1 0,-1 0 0,0 0 0,0 0 0,0 0 0,-1 0 0,1 0 0,-1 0 0,0 1 0,0-1 0,0 1 0,0 0 0,-1 0 0,0 0 0,1 1 0,-9-5 0,-3-1-170,-1 2-1,0-1 0,0 2 1,-1 0-1,0 1 0,1 1 1,-22-1-1,-6 0-6655</inkml:trace>
  <inkml:trace contextRef="#ctx0" brushRef="#br0" timeOffset="1">794 0 24575,'-9'0'0,"-15"26"0,-8 33 0,-15 45 0,-13 26 0,4-1 0,12-17 0,13-21 0,12-24-8191</inkml:trace>
  <inkml:trace contextRef="#ctx0" brushRef="#br0" timeOffset="2">918 274 24575,'-8'5'0,"-8"0"0,-5 5 0,-2 0 0,1 2 0,5 8 0,6 10 0,4 3 0,4 4 0,2 1 0,22-6 0,21-9 0,24-8 0,22-7 0,26-5 0,6-2 0,-14-2 0,-23-1-8191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24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1 277 24575,'26'0'0,"-1"-1"0,-1 1 0,1 1 0,-1 1 0,0 1 0,0 1 0,34 11 0,-6 5 0,-1 2 0,0 3 0,-2 1 0,55 40 0,-70-42 0,-1 2 0,-2 1 0,0 1 0,-2 2 0,-2 1 0,34 47 0,-50-62 0,-1 1 0,-1 0 0,0 0 0,-1 1 0,-1 0 0,-1 0 0,0 1 0,-2 0 0,0 0 0,-1 0 0,0 0 0,-2 21 0,-1-36 0,0 0 0,-1-1 0,1 1 0,-1 0 0,0-1 0,0 1 0,0-1 0,-1 1 0,1-1 0,-1 0 0,0 1 0,0-1 0,0 0 0,0 0 0,-1 0 0,1 0 0,-1-1 0,1 1 0,-1-1 0,0 0 0,0 1 0,0-1 0,-1-1 0,1 1 0,-5 2 0,5-3 0,0-1 0,0 1 0,0 0 0,0-1 0,0 0 0,0 0 0,0 1 0,-1-2 0,1 1 0,0 0 0,0-1 0,0 1 0,0-1 0,0 0 0,0 0 0,0 0 0,0-1 0,1 1 0,-1-1 0,0 1 0,1-1 0,-1 0 0,1 0 0,0 0 0,-1 0 0,1-1 0,0 1 0,0 0 0,0-1 0,-2-4 0,-1-3 0,1 0 0,-1 0 0,2 0 0,-1-1 0,1 1 0,1-1 0,0 0 0,1 0 0,-1-16 0,2 9 0,0 0 0,1 0 0,1 1 0,1-1 0,6-20 0,10-15 0,2 1 0,56-96 0,-46 90 0,-22 40 0,-1 0 0,-1-1 0,-1 0 0,0 0 0,-1 0 0,-2 0 0,0-1 0,-1 0 0,0 0 0,-2 1 0,0-1 0,-2 0 0,0 0 0,-8-31 0,8 44 0,1 1 0,-2-1 0,1 1 0,-1 0 0,0 0 0,0 0 0,-1 0 0,1 1 0,-1 0 0,-1-1 0,1 1 0,-1 1 0,1-1 0,-2 1 0,1-1 0,0 2 0,-1-1 0,1 0 0,-1 1 0,0 0 0,-8-2 0,3 2 0,0 0 0,0 1 0,0 0 0,0 0 0,-1 2 0,1-1 0,-1 2 0,1-1 0,0 1 0,0 1 0,-19 5 0,-22 9-1365,8 2-5461</inkml:trace>
  <inkml:trace contextRef="#ctx0" brushRef="#br0" timeOffset="1">922 3 24575,'8'0'0,"12"21"0,6 24 0,-1 21 0,-5 29 0,-5 20 0,-6-2 0,-4-6 0,-3-19 0,-2-14 0,-1-21-8191</inkml:trace>
  <inkml:trace contextRef="#ctx0" brushRef="#br0" timeOffset="2">1718 277 24575,'0'-5'0,"-12"4"0,-9 10 0,-18 11 0,-15 16 0,-2 2 0,4 2 0,11-1 0,12-3 0,7-3 0,8-4 0,5-1 0,5-2 0,3-2 0,14 1 0,30 3 0,13 2 0,-4-4-8191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45:49.758"/>
    </inkml:context>
    <inkml:brush xml:id="br0">
      <inkml:brushProperty name="width" value="0.035" units="cm"/>
      <inkml:brushProperty name="height" value="0.035" units="cm"/>
      <inkml:brushProperty name="color" value="#FF0066"/>
    </inkml:brush>
  </inkml:definitions>
  <inkml:trace contextRef="#ctx0" brushRef="#br0">1943 1 24575,'0'10'0,"0"35"0,-10 55 0,-9 37 0,-1 31 0,3 38 0,5 10 0,-2-1 0,2-11 0,3-26 0,3-36 0,3-39 0,1-36-8191</inkml:trace>
  <inkml:trace contextRef="#ctx0" brushRef="#br0" timeOffset="1">976 2360 24575,'607'0'0,"-637"2"0,1 1 0,0 2 0,-48 13 0,24-5 0,-397 97 0,8 27 0,419-129 0,0 1 0,0 1 0,1 1 0,1 1 0,-33 23 0,49-32 0,1 1 0,0 0 0,0 0 0,0 0 0,0 1 0,1-1 0,-1 1 0,1 0 0,0 0 0,1 0 0,-1 1 0,1-1 0,0 0 0,0 1 0,1-1 0,0 1 0,0 0 0,0 0 0,1-1 0,-1 1 0,1 0 0,1 0 0,-1 0 0,1-1 0,0 1 0,0 0 0,1-1 0,0 1 0,4 8 0,5 11 0,1 0 0,1-1 0,33 44 0,60 60 0,-27-35 0,-68-80 0,-2 1 0,0 1 0,0 0 0,-2 0 0,1 1 0,-2 0 0,0 0 0,-1 0 0,-1 1 0,-1 0 0,0-1 0,-1 1 0,0 1 0,-2 28 0,-1-43 0,1 1 0,0-1 0,-1 1 0,1-1 0,-1 1 0,0-1 0,0 0 0,-1 1 0,1-1 0,-1 0 0,1 0 0,-1 0 0,0 0 0,0 0 0,-1 0 0,1-1 0,0 1 0,-1-1 0,0 1 0,1-1 0,-1 0 0,0 0 0,0 0 0,0-1 0,-4 2 0,-6 2 0,-1 0 0,0-1 0,0-1 0,-29 2 0,-282 8-860,300-13 355,-94-1-6321</inkml:trace>
  <inkml:trace contextRef="#ctx0" brushRef="#br0" timeOffset="2">2034 2964 24575,'-73'-2'0,"39"0"0,0 2 0,-1 1 0,-50 8 0,75-6 0,1 0 0,-1 0 0,1 1 0,0 0 0,1 0 0,-1 1 0,1 1 0,0-1 0,0 1 0,0 1 0,1-1 0,0 1 0,0 0 0,1 1 0,0 0 0,0 0 0,-4 9 0,2-3 0,0 1 0,1 1 0,1-1 0,1 1 0,0 0 0,1 1 0,0-1 0,2 1 0,-2 20 0,5 180 0,1-137 0,-2-65 0,1 0 0,0 0 0,1 0 0,1 0 0,5 18 0,-6-27 0,1 0 0,-1 0 0,1 0 0,0-1 0,1 1 0,0-1 0,0 0 0,0 0 0,0 0 0,1 0 0,-1-1 0,1 0 0,0 0 0,10 6 0,0-2 0,0-1 0,0-1 0,0 0 0,1 0 0,0-2 0,19 3 0,98 8 0,-103-13 0,-18-1 0,222 11 0,-183-12 0,0-2 0,80-13 0,-114 12 0,0-1 0,0-1 0,0 0 0,-1-1 0,0-1 0,17-10 0,-26 13 0,0 0 0,-1-1 0,0 0 0,0 0 0,0-1 0,-1 1 0,1-1 0,-1 0 0,-1-1 0,1 1 0,-1-1 0,0 0 0,-1 0 0,0 0 0,5-13 0,-4 0 0,-1 1 0,-1-1 0,0 1 0,-1-1 0,-1 0 0,-1 1 0,-1-1 0,-1 0 0,0 1 0,-2 0 0,0 0 0,-1 0 0,-1 0 0,-1 1 0,0 0 0,-1 1 0,-18-25 0,16 26 0,0 0 0,-1 1 0,0 0 0,-2 1 0,1 1 0,-2 0 0,0 1 0,0 1 0,-1 0 0,0 1 0,-1 1 0,0 0 0,-1 1 0,0 1 0,0 1 0,0 0 0,-1 2 0,-21-3 0,3 5-1365,5 1-5461</inkml:trace>
  <inkml:trace contextRef="#ctx0" brushRef="#br0" timeOffset="3">3153 2661 24575,'-5'0'0,"-2"26"0,0 59 0,-8 47 0,-13 27 0,-11 32 0,-5-1 0,0-2 0,-2-17 0,6-18 0,10-29 0,11-31 0,7-26 0,7-24-8191</inkml:trace>
  <inkml:trace contextRef="#ctx0" brushRef="#br0" timeOffset="4">4816 3024 24575,'-105'56'0,"-132"64"0,-405 102 0,415-150 0,-149 47 0,369-117 0,1 0 0,-1 0 0,0 1 0,1 0 0,-1 1 0,-10 7 0,16-10 0,0 0 0,0-1 0,1 1 0,-1 0 0,1 0 0,-1 0 0,0-1 0,1 1 0,-1 0 0,1 0 0,0 0 0,-1 0 0,1 0 0,0 0 0,0 0 0,-1 0 0,1 0 0,0 0 0,0 0 0,0 2 0,1-1 0,0 1 0,0-1 0,-1 0 0,1 0 0,0 0 0,1 0 0,-1-1 0,0 1 0,1 0 0,-1 0 0,1-1 0,-1 1 0,4 1 0,21 17 0,2-1 0,0-1 0,58 26 0,-80-41 0,778 337-200,-435-196-205,-86-33-859,-179-75-5058</inkml:trace>
  <inkml:trace contextRef="#ctx0" brushRef="#br0" timeOffset="5">1550 2238 24575,'10'0'0,"29"0"0,60 0 0,79 0 0,82 5 0,74 2-2669,21-1 2669,1 10 0,-44 2 0,-70-3 0,-76-3-5522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27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0 201 24575,'2'-2'0,"0"1"0,-1 0 0,1 1 0,0-1 0,0 0 0,0 0 0,0 1 0,0-1 0,0 1 0,0-1 0,0 1 0,0 0 0,0 0 0,0 0 0,0 0 0,0 0 0,0 1 0,0-1 0,0 1 0,3 0 0,1 1 0,0 0 0,1 0 0,-1 0 0,0 1 0,7 4 0,0 1 0,-1 1 0,0 1 0,-1 0 0,0 0 0,0 1 0,-1 1 0,-1 0 0,0 0 0,0 0 0,13 28 0,-15-22 0,0 0 0,-1 1 0,-1 0 0,0 0 0,-2 0 0,0 0 0,-1 1 0,-1 20 0,-1-18 0,1-7 0,-1 0 0,0 1 0,-2-1 0,-3 19 0,4-31 0,1 1 0,-1-1 0,0-1 0,0 1 0,-1 0 0,1 0 0,0 0 0,-1-1 0,0 1 0,0 0 0,0-1 0,0 0 0,0 1 0,0-1 0,0 0 0,-1 0 0,1 0 0,-1-1 0,1 1 0,-1-1 0,0 1 0,0-1 0,0 0 0,0 0 0,0 0 0,-5 1 0,2-1 0,0-1 0,0 0 0,1 0 0,-1 0 0,0-1 0,0 0 0,1 0 0,-1 0 0,0-1 0,1 0 0,0 0 0,-1 0 0,1-1 0,-8-4 0,11 5 0,1 1 0,-1-1 0,0 1 0,1-1 0,-1 1 0,1-1 0,0 0 0,-1 1 0,1-1 0,0 0 0,0 0 0,0 0 0,0 0 0,1 0 0,-1 0 0,0 0 0,0-3 0,1 2 0,1 0 0,-1 0 0,0 0 0,1 1 0,-1-1 0,1 0 0,0 0 0,0 0 0,0 1 0,0-1 0,0 1 0,1-1 0,-1 1 0,1-1 0,0 1 0,2-3 0,16-15 0,0 1 0,2 0 0,0 2 0,1 1 0,29-16 0,16-12 0,-30 17 0,40-36 0,-68 54 0,-1 0 0,0-1 0,0 0 0,-1 0 0,0-1 0,-1 0 0,0-1 0,10-23 0,-16 33 0,0-1 0,0 1 0,-1-1 0,1 0 0,-1 1 0,1-1 0,-1 0 0,0 0 0,0 1 0,0-1 0,-1 0 0,1 1 0,-1-1 0,1 0 0,-1 1 0,0-1 0,0 1 0,-1-3 0,-1 1 0,1 1 0,-1-1 0,1 1 0,-1 0 0,0 0 0,0 0 0,-1 0 0,1 1 0,-1-1 0,-5-2 0,-7-3 0,0 1 0,-1 1 0,0 0 0,-24-4 0,-8 0-682,-59-4-1,43 9-6143</inkml:trace>
  <inkml:trace contextRef="#ctx0" brushRef="#br0" timeOffset="1">1121 1 24575,'0'8'0,"0"16"0,0 25 0,0 25 0,0 9 0,0-2 0,-4-1 0,-10-7 0,-11-6 0,-2-11 0,5-11 0,1-4 0,4-9-8191</inkml:trace>
  <inkml:trace contextRef="#ctx0" brushRef="#br0" timeOffset="2">1420 201 24575,'-4'4'0,"-6"6"0,-6 9 0,-3 6 0,-8 3 0,-7 5 0,-3 1 0,1-1 0,11-1 0,23-3 0,15 3 0,19 0 0,16 7 0,17 6 0,2-6 0,-7-8 0,-13-10-8191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0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1 498 24575,'15'1'0,"1"1"0,-1 0 0,1 1 0,-1 0 0,0 2 0,0 0 0,-1 0 0,1 1 0,-1 1 0,0 1 0,15 11 0,16 13 0,73 68 0,-93-76 0,-8-10 0,-2 2 0,0-1 0,0 2 0,-2 0 0,0 1 0,-1 0 0,-1 1 0,-1 0 0,0 0 0,-2 1 0,0 1 0,-1-1 0,-1 1 0,-1 1 0,-1-1 0,-1 0 0,-1 1 0,-1 0 0,0 0 0,-4 22 0,3-41 0,-1 1 0,0-1 0,0 1 0,0-1 0,0 0 0,0 0 0,-1 1 0,0-1 0,1 0 0,-1 0 0,0 0 0,-1-1 0,1 1 0,0-1 0,-1 1 0,1-1 0,-1 0 0,0 1 0,0-1 0,0-1 0,0 1 0,0 0 0,0-1 0,0 0 0,-1 1 0,1-1 0,-4 0 0,-10 3 0,0-2 0,-1 0 0,1 0 0,-22-2 0,24 0 0,-6 0 0,0 0 0,1-1 0,-1-1 0,1-1 0,-27-7 0,42 9 0,0-1 0,0 0 0,0 0 0,1 0 0,-1-1 0,1 1 0,0-1 0,0 0 0,0-1 0,0 1 0,0-1 0,1 1 0,-1-1 0,1 0 0,0 0 0,0-1 0,1 1 0,-1 0 0,1-1 0,0 0 0,0 0 0,0 1 0,1-1 0,0 0 0,0 0 0,-1-10 0,2 5 0,0 0 0,1 0 0,0 0 0,0 0 0,1 1 0,1-1 0,-1 0 0,2 1 0,-1 0 0,1 0 0,1 0 0,6-11 0,10-13 0,48-54 0,-14 18 0,-21 20 0,-1-2 0,37-83 0,-54 100 0,-3-1 0,0-1 0,-3 0 0,-1-1 0,5-41 0,-13 73 10,-1 0 0,0 0 0,0 0 0,0 0 0,0 0 0,-1 0 0,1 0 0,-1 0 0,-1 0 0,1 1 0,-3-7 0,3 9-84,-1-1 0,0 1-1,1-1 1,-1 1 0,0 0-1,0 0 1,0 0 0,0 0 0,-1 0-1,1 0 1,0 1 0,-1-1 0,1 1-1,-1 0 1,0-1 0,1 1 0,-1 1-1,0-1 1,-5-1 0,-17-1-6752</inkml:trace>
  <inkml:trace contextRef="#ctx0" brushRef="#br0" timeOffset="1">1047 1 24575,'0'21'0,"0"36"0,-5 35 0,-17 43 0,-23 71 0,-7 39 0,-8-2-1467,6-24 1467,8-38 0,12-44 357,12-47-7438</inkml:trace>
  <inkml:trace contextRef="#ctx0" brushRef="#br0" timeOffset="2">1470 822 24575,'-36'1'0,"1"2"0,-1 2 0,1 1 0,0 2 0,1 1 0,-41 16 0,22-3 0,0 2 0,2 3 0,-48 32 0,87-51 0,1-1 0,1 1 0,-1 1 0,1 0 0,-12 14 0,19-20 0,1 0 0,0-1 0,1 1 0,-1 0 0,0 0 0,1 0 0,0 0 0,0 0 0,0 1 0,0-1 0,0 0 0,0 1 0,1-1 0,0 0 0,0 1 0,0-1 0,0 0 0,0 1 0,0-1 0,1 0 0,0 1 0,0-1 0,0 0 0,0 0 0,0 0 0,2 4 0,3 1 0,-1 1 0,1-1 0,1 0 0,0 0 0,0-1 0,0 0 0,1 0 0,10 6 0,75 45 0,-76-48 0,27 14-82,89 55-1201,-93-51-5543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3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1 24575,'4'0'0,"27"0"0,60 0 0,89 8 0,87 3 0,61 4-2018,72-1 2018,37-2-2425,-2-4 2425,-75-3-3748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4"/>
    </inkml:context>
    <inkml:brush xml:id="br0">
      <inkml:brushProperty name="width" value="0.1" units="cm"/>
      <inkml:brushProperty name="height" value="0.1" units="cm"/>
    </inkml:brush>
  </inkml:definitions>
  <inkml:trace contextRef="#ctx0" brushRef="#br0">2408 1 24575,'-12'4'0,"-10"2"0,-21 0 0,-24-2 0,-40-1 0,-43-1 0,-43-1 0,-61 0 0,-38-1-1351,-15 0 1351,5-1 0,30 1 0,47 4 0,63 2-6840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5"/>
    </inkml:context>
    <inkml:brush xml:id="br0">
      <inkml:brushProperty name="width" value="0.1" units="cm"/>
      <inkml:brushProperty name="height" value="0.1" units="cm"/>
    </inkml:brush>
  </inkml:definitions>
  <inkml:trace contextRef="#ctx0" brushRef="#br0">423 158 24575,'-5'1'0,"1"-1"0,-1 1 0,0 0 0,0 1 0,1-1 0,-1 1 0,1 0 0,-1 0 0,1 0 0,0 1 0,0-1 0,0 1 0,0 0 0,0 0 0,-4 5 0,-6 7 0,0 0 0,-13 21 0,22-29 0,-22 33 0,2 2 0,1 1 0,3 1 0,1 1 0,2 1 0,3 1 0,1 0 0,3 0 0,-7 61 0,3 36 0,7 265 0,9-389 0,-5 40 0,0-51 0,-1-21 0,0-24 0,-30-400 0,15-228 0,20 581 0,0 71 0,0 0 0,1 1 0,0-1 0,1 1 0,0-1 0,1 1 0,4-11 0,-5 17 0,0 1 0,0-1 0,1 1 0,0 0 0,-1 0 0,2 0 0,-1 1 0,0-1 0,1 1 0,-1 0 0,1 0 0,0 0 0,0 0 0,0 0 0,1 1 0,-1 0 0,1 0 0,-1 0 0,8-1 0,11-3 0,0 2 0,0 1 0,43-1 0,73 8 0,-117-3 0,0 1 0,0 1 0,-1 1 0,1 1 0,-1 1 0,28 11 0,-38-12 0,-1 1 0,1 0 0,-1 0 0,0 1 0,-1 1 0,1-1 0,-2 2 0,1-1 0,-1 1 0,0 0 0,-1 1 0,0 0 0,6 12 0,-6-11 0,-1 1 0,0-1 0,-1 1 0,-1 1 0,0-1 0,4 19 0,-8-27 0,1-1 0,-1 1 0,0-1 0,0 1 0,0-1 0,-1 1 0,1-1 0,-1 1 0,0-1 0,0 0 0,0 1 0,0-1 0,-1 0 0,1 0 0,-1 0 0,0 0 0,0 0 0,0 0 0,0 0 0,-1-1 0,1 1 0,-1-1 0,1 1 0,-1-1 0,0 0 0,0 0 0,0-1 0,-6 4 0,-17 5 0,-1 0 0,-1-2 0,0-1 0,0-1 0,-34 2 0,-9 3 0,-107 29-1365,107-20-5461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6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129 0 24575,'-7'27'0,"0"1"0,-2 32 0,-2 9 0,10-66 0,-62 335 0,48-235 0,-1 138 0,21 75 0,-4-322 0,0 0 0,1 0 0,0 0 0,0 0 0,6-10 0,1-4 0,25-53 0,3 2 0,71-104 0,-87 142 0,-1-1 0,-2-1 0,-1 0 0,-2-1 0,-1-1 0,14-64 0,27-214-1365,-49 261-5461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7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0 24575,'8'0'0,"16"4"0,25 6 0,21 1 0,11-1 0,5-3 0,-9-2 0,-12-2 0,-18-2-8191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8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0 24575,'4'0'0,"6"0"0,9 0 0,11 0 0,3 0 0,6 0 0,3 0 0,9 0 0,-6 0-8191</inkml:trace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39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30 24575,'0'-1'0,"1"0"0,0-1 0,0 1 0,0 0 0,0 0 0,0 0 0,0 1 0,0-1 0,1 0 0,-1 0 0,0 0 0,0 1 0,1-1 0,-1 1 0,0-1 0,1 1 0,-1-1 0,0 1 0,1 0 0,-1 0 0,1 0 0,-1 0 0,3 0 0,0-1 0,53-6 0,1 2 0,0 3 0,1 3 0,-1 2 0,73 13 0,-121-14 0,1 1 0,-1 0 0,-1 1 0,1 0 0,0 1 0,-1 0 0,0 0 0,0 1 0,0 0 0,-1 1 0,0 0 0,0 0 0,-1 1 0,9 10 0,4 10 0,0 1 0,31 61 0,-45-79 0,-1 1 0,0 0 0,0 0 0,-1 0 0,3 16 0,-7-25 0,1 0 0,-1-1 0,1 1 0,-1 0 0,0-1 0,0 1 0,-1 0 0,1 0 0,0-1 0,-1 1 0,0 0 0,1-1 0,-1 1 0,0-1 0,0 1 0,-1-1 0,1 1 0,0-1 0,-1 0 0,0 1 0,1-1 0,-1 0 0,0 0 0,0 0 0,0-1 0,0 1 0,-1 0 0,1-1 0,0 1 0,-5 1 0,-8 2 0,0 0 0,-1-1 0,0 0 0,-22 1 0,22-3 0,1 0 0,0 1 0,-1 1 0,2 0 0,-21 9 0,20-6 0,0 1 0,1 1 0,0 0 0,0 0 0,1 2 0,-16 16 0,22-19 0,0 0 0,1 0 0,0 1 0,1 0 0,0 0 0,0 0 0,1 0 0,0 1 0,1 0 0,0 0 0,-2 13 0,1 11-118,1 0 0,2 0-1,4 39 1,-2-45-774,0-3-5934</inkml:trace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40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1 24575,'25'0'0,"30"0"0,27 0 0,37 0 0,24 0 0,30 0 0,28 0 0,22 0 0,2 0 0,-36 0-8191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45:49.764"/>
    </inkml:context>
    <inkml:brush xml:id="br0">
      <inkml:brushProperty name="width" value="0.035" units="cm"/>
      <inkml:brushProperty name="height" value="0.035" units="cm"/>
      <inkml:brushProperty name="color" value="#FF0066"/>
    </inkml:brush>
  </inkml:definitions>
  <inkml:trace contextRef="#ctx0" brushRef="#br0">0 726 14024,'13728'-726'0</inkml:trace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41"/>
    </inkml:context>
    <inkml:brush xml:id="br0">
      <inkml:brushProperty name="width" value="0.1" units="cm"/>
      <inkml:brushProperty name="height" value="0.1" units="cm"/>
    </inkml:brush>
  </inkml:definitions>
  <inkml:trace contextRef="#ctx0" brushRef="#br0">1 0 24575,'0'543'0,"0"2585"-2540,0-240-303,0-961 5415,0-1888-7952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42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1 208 24575,'1'-3'0,"0"-1"0,0 1 0,0-1 0,1 1 0,-1 0 0,1 0 0,0 0 0,0 0 0,0 0 0,0 0 0,0 1 0,1-1 0,-1 1 0,1 0 0,0-2 0,0 2 0,5-3 0,-3 2 0,22-17 0,1 1 0,1 2 0,0 1 0,1 1 0,1 2 0,43-13 0,-53 19 0,0 2 0,1 1 0,0 0 0,0 2 0,0 1 0,0 0 0,-1 2 0,1 0 0,0 1 0,38 10 0,-49-8 0,0 1 0,0-1 0,0 1 0,0 1 0,-1-1 0,0 2 0,-1 1 0,1-1 0,-1 0 0,0 1 0,8 12 0,-13-16 0,-1 0 0,0 1 0,0-1 0,0 1 0,-1 0 0,1 0 0,-1 0 0,0 0 0,-1 0 0,1 0 0,-1 1 0,0 0 0,0-1 0,-1 0 0,0 1 0,0-1 0,0 0 0,0 2 0,-1-2 0,0 0 0,0 1 0,0-1 0,-1 0 0,1 0 0,-1 1 0,-5 7 0,-6 8 0,-1-2 0,0 0 0,-2-1 0,0 0 0,-32 27 0,24-24 0,0 3 0,-25 31 0,43-46 0,-1 0 0,1 1 0,1 1 0,-1-1 0,2 0 0,-1 1 0,2-1 0,-1 1 0,1 1 0,-2 16 0,-34 283 0,34-270-682,-15 58-1,2-39-6143</inkml:trace>
  <inkml:trace contextRef="#ctx0" brushRef="#br0" timeOffset="1">300 1539 24575,'0'0'-8191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44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27 90 24575,'1'770'0,"-1"-712"0,3-2 0,3 2 0,1-1 0,4-1 0,28 97 0,-37-148 0,28 70 0,-28-72 0,-1 0 0,1 0 0,0 1 0,0 0 0,0-2 0,0 1 0,1 0 0,-1 0 0,1-1 0,0 0 0,0 1 0,0 0 0,0-1 0,0 0 0,6 2 0,-7-4 0,-1 1 0,0-1 0,0-1 0,1 1 0,-1 0 0,0 0 0,0 0 0,0-1 0,0 1 0,1 0 0,-1-1 0,0 1 0,0-1 0,0 1 0,0-1 0,0 0 0,0 0 0,0 1 0,0-1 0,0 0 0,-1-1 0,1 1 0,0 0 0,0 0 0,-1 0 0,1 0 0,0 0 0,-1 0 0,1 0 0,-1 0 0,0 0 0,1-1 0,-1-1 0,10-48 0,-8 11 0,-2 0 0,0 0 0,-8-50 0,-29-120 0,21 134 0,4 0 0,-6-120 0,6-39 0,1-8 0,11 238 0,0 0 0,0 1 0,1-1 0,-1-1 0,1 2 0,0-1 0,0 1 0,3-8 0,-3 10 0,1-1 0,-1 1 0,1 0 0,0 0 0,-1 0 0,1 0 0,0 0 0,0-1 0,0 2 0,1-1 0,-1 1 0,0-1 0,0 1 0,1 0 0,-1 0 0,4-1 0,11-3 0,-1 0 0,1 1 0,0 1 0,32 0 0,74 5 0,-67 1 0,-32-3 0,1 2 0,-1 1 0,0 1 0,0 1 0,0 1 0,29 12 0,-44-14 0,0 0 0,0 2 0,0-1 0,0 0 0,-1 1 0,1 1 0,-1 0 0,-1-1 0,1 3 0,-1-2 0,-1 1 0,1 1 0,-1-1 0,-1 2 0,1-2 0,-2 1 0,8 20 0,-5-2 0,-2 0 0,0 0 0,-1 2 0,-2-2 0,0 32 0,-2-51 0,-1 0 0,1 2 0,-2-2 0,1 1 0,-1-1 0,0 0 0,0 1 0,-1-1 0,-1 0 0,2 0 0,-2-1 0,-6 11 0,1-7 0,1 1 0,-1-2 0,-1 1 0,0-2 0,0 1 0,-23 15 0,3-7 0,0 0 0,-2-3 0,0-1 0,-1-2 0,-38 10 0,27-9 0,-1-3 0,2-3 0,-2-1 0,0-3 0,0-1 0,-67-7 0,107 4-136,0 1-1,0-1 1,0 0-1,0-1 1,0 0-1,0 1 1,0-2-1,0 1 0,-7-6 1,-3-5-6690</inkml:trace>
  <inkml:trace contextRef="#ctx0" brushRef="#br0" timeOffset="1">1140 90 24575,'-1'1'0,"1"0"0,-1-1 0,1 1 0,-1 0 0,1 0 0,-1-1 0,1 1 0,0 0 0,-1 0 0,1 0 0,0 1 0,0-2 0,-1 1 0,1 0 0,0 0 0,0 0 0,0 0 0,0 0 0,0 0 0,0-1 0,0 1 0,1 0 0,-1 0 0,0 1 0,0 1 0,3 20 0,0 1 0,1-1 0,10 34 0,75 271 0,69 270 0,-116-375 0,-36-204 0,-5-19 0,-1 0 0,0 1 0,0-1 0,0 0 0,0 0 0,0 0 0,1 0 0,-1 0 0,0 0 0,0 0 0,0 0 0,0 0 0,0 0 0,1 0 0,-1 0 0,0 0 0,0 0 0,0 0 0,0 0 0,0 0 0,1-1 0,-1 1 0,0 0 0,0 0 0,0 0 0,0 0 0,0 0 0,0 0 0,1 0 0,-1 0 0,0 0 0,0-1 0,0 1 0,0 0 0,0 0 0,0 0 0,0 0 0,0 0 0,0 0 0,0-1 0,0 1 0,1 0 0,-1 0 0,0 0 0,0 0 0,0-1 0,0 1 0,0 0 0,0 0 0,0 0 0,6-36 0,-5 32 0,84-780 0,-76 649-1365,-7 90-5461</inkml:trace>
  <inkml:trace contextRef="#ctx0" brushRef="#br0" timeOffset="2">2031 1030 24575,'4'0'0,"14"0"0,16 0 0,7 0 0,10 0 0,-1 0 0,-4 0 0,-6 0 0,-5 0 0,-10 0-8191</inkml:trace>
  <inkml:trace contextRef="#ctx0" brushRef="#br0" timeOffset="3">2376 873 24575,'0'-4'0,"4"-3"0,6 2 0,5 0 0,1 2-8191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59:10.748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18590 574 24575,'-4'-4'0,"0"1"0,-1 0 0,0 0 0,0 0 0,1 1 0,-1 0 0,-1 0 0,1 0 0,0 0 0,0 1 0,-1 0 0,-5-1 0,-10-2 0,-70-14-9,-143-10-1,-104 15-661,249 10 281,-1080-3 454,793 7-28,-476-43-223,308 6 92,-489 12-84,-7 25-116,373 2 214,-5776-3-5008,5863-2 6197,-147 1-380,240 4 2768,-16 9-2059,-155 1-1316,-381-14-105,732 20-16,166-7 0,-121 10-455,0 12 0,-320 85 0,507-98-6371</inkml:trace>
  <inkml:trace contextRef="#ctx0" brushRef="#br0" timeOffset="1">835 1 24575,'-48'42'0,"-1"-3"0,-2-1 0,-104 58 0,45-30 0,71-42 0,-44 28 0,-150 122 0,230-171 0,0-1 0,0 1 0,1 1 0,0-1 0,-1 0 0,1 1 0,1-1 0,-1 1 0,0-1 0,1 1 0,0 0 0,0 0 0,0 0 0,0 0 0,0 0 0,1 0 0,0 0 0,0 0 0,0 0 0,0 0 0,1 0 0,-1 0 0,1-1 0,2 6 0,2 8 0,1 1 0,1-2 0,19 33 0,-20-38 0,23 38 0,3-1 0,1-2 0,3-1 0,54 53 0,181 148 0,-161-151 0,-9-4-37,144 119-1291,-108-105-5498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8:12:18.411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0 36 24575,'0'-2'0,"0"-3"0,0-3 0,0-3 0,0 1-8191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8:12:18.412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19 83 24575,'-1'0'0,"0"1"0,0-1 0,0 0 0,0 1 0,0-1 0,0 1 0,0-1 0,1 1 0,-1-1 0,0 1 0,0-1 0,1 1 0,-1 0 0,0-1 0,1 1 0,-1 0 0,0 0 0,1-1 0,-1 1 0,1 0 0,-1 0 0,1 0 0,0 0 0,-1 0 0,1 0 0,0 0 0,0 0 0,0 0 0,-1 0 0,1 0 0,0 0 0,0 0 0,1 1 0,-1 3 0,0-1 0,0 0 0,0 0 0,1 1 0,-1-1 0,3 6 0,-2-6 0,1-1 0,0 1 0,0 0 0,0-1 0,0 0 0,1 0 0,-1 0 0,1 0 0,0 0 0,0 0 0,0 0 0,0-1 0,0 0 0,1 0 0,-1 0 0,1 0 0,-1 0 0,1 0 0,0-1 0,-1 0 0,1 0 0,0 0 0,0 0 0,0-1 0,0 1 0,0-1 0,7 0 0,-7-1 0,0 1 0,1-1 0,-1 1 0,0-1 0,0-1 0,0 1 0,0 0 0,0-1 0,0 0 0,0 0 0,-1 0 0,1 0 0,0-1 0,-1 1 0,0-1 0,0 0 0,0 0 0,0 0 0,0-1 0,0 1 0,-1-1 0,0 1 0,0-1 0,0 0 0,2-5 0,-2 2 0,0 0 0,-1 0 0,0 0 0,0 0 0,-1 0 0,0 0 0,0 0 0,-1 1 0,0-1 0,0 0 0,-3-9 0,3 13 0,1 1 0,-1-1 0,0 1 0,0 0 0,0-1 0,0 1 0,0 0 0,-1 0 0,1 0 0,0 0 0,-1 0 0,0 0 0,0 0 0,1 1 0,-1-1 0,0 1 0,0-1 0,0 1 0,-1 0 0,1-1 0,0 1 0,0 0 0,-1 0 0,1 1 0,0-1 0,-1 1 0,1-1 0,-1 1 0,1 0 0,-1-1 0,1 1 0,-1 0 0,1 1 0,-4 0 0,1 0 0,0 0 0,0 0 0,0 1 0,0 0 0,1 0 0,-1 1 0,1-1 0,-1 1 0,1 0 0,0 0 0,0 0 0,0 1 0,0-1 0,1 1 0,-1 0 0,1 0 0,0 0 0,0 1 0,0-1 0,1 1 0,0 0 0,-3 6 0,2 0 0,-1 1 0,2-1 0,-1 1 0,2-1 0,-1 1 0,2 0 0,0-1 0,2 24 0,-1-30 0,1 0 0,-1-1 0,1 1 0,0-1 0,1 1 0,-1-1 0,1 0 0,0 1 0,6 5 0,-8-8 0,0-1 0,0 0 0,0 0 0,0 0 0,0 0 0,1 0 0,-1 0 0,0-1 0,1 1 0,-1 0 0,1-1 0,-1 1 0,1-1 0,2 1 0,-3-1 0,0 0 0,-1 0 0,1 0 0,0 0 0,0-1 0,0 1 0,0 0 0,0-1 0,-1 1 0,1-1 0,0 1 0,0-1 0,-1 1 0,1-1 0,0 1 0,0-1 0,-1 0 0,1 1 0,-1-1 0,1 0 0,-1 0 0,1 1 0,-1-1 0,1 0 0,-1 0 0,0 0 0,1-1 0,1-6-60,1-1 1,-2 1-1,1-1 0,-1 1 0,-1-1 1,0-16-1,0 13-887,0 3-5879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45:49.765"/>
    </inkml:context>
    <inkml:brush xml:id="br0">
      <inkml:brushProperty name="width" value="0.035" units="cm"/>
      <inkml:brushProperty name="height" value="0.035" units="cm"/>
      <inkml:brushProperty name="color" value="#FF0066"/>
    </inkml:brush>
  </inkml:definitions>
  <inkml:trace contextRef="#ctx0" brushRef="#br0">485 425 24575,'3'0'0,"1"-1"0,-1 0 0,1 1 0,-1-1 0,0 0 0,1-1 0,-1 1 0,0 0 0,0-1 0,0 0 0,0 0 0,3-2 0,4-4 0,-1 0 0,0-1 0,10-11 0,5-11 0,27-43 0,-24 26 0,39-93 0,-64 137 0,16-34 0,-17 36 0,0 0 0,0 0 0,0 0 0,0 0 0,1 0 0,-1 0 0,1 0 0,0 0 0,-1 1 0,1-1 0,0 1 0,3-3 0,-4 5 0,-1-1 0,1 0 0,0 0 0,-1 0 0,1 0 0,0 0 0,-1 0 0,1 1 0,-1-1 0,1 0 0,0 0 0,-1 1 0,1-1 0,-1 1 0,1-1 0,-1 0 0,1 1 0,-1-1 0,1 1 0,-1-1 0,0 1 0,1-1 0,-1 1 0,0 0 0,1-1 0,-1 1 0,0-1 0,0 1 0,1 0 0,-1-1 0,0 1 0,0 0 0,0-1 0,0 1 0,0 0 0,0-1 0,0 2 0,6 27 0,-2 0 0,-1 1 0,-1 39 0,-1-38 0,1 800 0,-4-512 0,2-303 0,0 0 0,-1 0 0,-1-1 0,-5 25 0,5-35 0,1-1 0,-1 1 0,0-1 0,0 1 0,-1-1 0,1 0 0,-1 0 0,0 0 0,0 0 0,-1-1 0,1 1 0,-1-1 0,1 0 0,-1 0 0,0 0 0,0 0 0,-1-1 0,-6 4 0,-25 8 0,0-1 0,0-2 0,-40 7 0,-119 12 0,100-17 0,-174 34 0,695-109-10,-270 43-136,1166-70-1842,-1244 90-4059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45:49.766"/>
    </inkml:context>
    <inkml:brush xml:id="br0">
      <inkml:brushProperty name="width" value="0.035" units="cm"/>
      <inkml:brushProperty name="height" value="0.035" units="cm"/>
      <inkml:brushProperty name="color" value="#FF0066"/>
    </inkml:brush>
  </inkml:definitions>
  <inkml:trace contextRef="#ctx0" brushRef="#br0">1612 0 24575,'0'15'0,"0"42"0,0 46 0,0 58 0,0 52 0,0 42-1208,0 14 1208,0 11 0,0 1 0,0-33 0,0-28 0,0-46 0,-5-47 295,-7-45-295,-1-37-7278</inkml:trace>
  <inkml:trace contextRef="#ctx0" brushRef="#br0" timeOffset="1">1702 3084 24575,'-642'0'0,"616"0"0,0 0 0,0 2 0,0 1 0,-35 8 0,53-9 0,0 1 0,0 0 0,0 0 0,1 1 0,-1 0 0,1 1 0,0-1 0,0 1 0,0 1 0,1-1 0,0 1 0,0 0 0,1 1 0,-1-1 0,1 1 0,1 0 0,-6 10 0,-6 15 0,2 1 0,-19 69 0,-8 74 0,40-171 0,-3 13 0,1 1 0,1-1 0,1 1 0,0-1 0,3 36 0,0-45 0,-1-1 0,2 1 0,-1 0 0,1-1 0,0 1 0,1-1 0,-1 0 0,2 0 0,-1-1 0,1 1 0,0-1 0,1 0 0,0 0 0,8 7 0,16 10 0,1-2 0,1 0 0,54 26 0,27 16 0,-88-47 0,0 0 0,-2 2 0,0 0 0,0 2 0,24 30 0,-41-43 0,0 0 0,0 0 0,-2 0 0,1 1 0,-1 0 0,0 0 0,0 0 0,3 19 0,-6-22 0,0 1 0,-1 0 0,1-1 0,-2 1 0,1 0 0,-1 0 0,0-1 0,0 1 0,-1-1 0,0 1 0,0-1 0,0 0 0,-1 0 0,-4 9 0,-2-2 0,-1 0 0,1-1 0,-2 0 0,0 0 0,0-1 0,-1-1 0,0 0 0,-1 0 0,0-1 0,-23 11 0,-3-1 0,0-1 0,-72 20 0,13-13 0,-2-5 0,0-4 0,-1-4 0,-190-3 0,269-9-273,0-1 0,0-1 0,0-1 0,-36-10 0,21-2-6553</inkml:trace>
  <inkml:trace contextRef="#ctx0" brushRef="#br0" timeOffset="2">1612 3537 24575,'4'-4'0,"1"1"0,0-1 0,0 1 0,0 0 0,0 1 0,1-1 0,7-2 0,13-6 0,17-10 0,31-16 0,1 4 0,86-26 0,-101 42 0,0 4 0,1 1 0,1 4 0,0 2 0,100 3 0,-158 3 0,0 0 0,-1 1 0,1-1 0,-1 1 0,1 0 0,-1 0 0,1 0 0,-1 0 0,1 0 0,-1 1 0,0 0 0,0 0 0,0-1 0,6 6 0,-6-3 0,0 0 0,0 0 0,0 1 0,0-1 0,-1 1 0,0 0 0,0-1 0,0 1 0,0 0 0,1 6 0,5 26 0,-2-1 0,-1 1 0,0 38 0,-9 111 0,2-158 0,-1-1 0,-1 1 0,-2-1 0,0 0 0,-20 48 0,18-57 0,0-1 0,-2 1 0,0-2 0,-1 1 0,-1-1 0,0-1 0,-1 0 0,-1-1 0,-17 14 0,-35 21 0,-2-4 0,-2-3 0,-2-3 0,-81 32 0,137-64 0,-13 5 0,-33 11 0,56-21 0,-1 0 0,1 0 0,-1-1 0,0 0 0,1 0 0,-1-1 0,0 0 0,0 0 0,1-1 0,-1 1 0,-8-3 0,11 1 0,0 0 0,1-1 0,-1 1 0,1-1 0,0 0 0,-1 0 0,1 0 0,1 0 0,-1 0 0,0 0 0,1-1 0,-1 0 0,1 1 0,0-1 0,1 0 0,-1 0 0,1 0 0,-1 0 0,1 0 0,-1-7 0,1 8 0,1 0 0,-1 0 0,0-1 0,1 1 0,0 0 0,0 0 0,0 0 0,0-1 0,0 1 0,1 0 0,-1 0 0,1 0 0,0 0 0,0 0 0,0 0 0,0 0 0,1 0 0,-1 0 0,1 0 0,0 1 0,0-1 0,0 0 0,0 1 0,0 0 0,0-1 0,1 1 0,-1 0 0,4-2 0,6-1 0,-1 1 0,0 0 0,1 1 0,0 0 0,20-1 0,66-1 0,-65 5 0,302 2 0,-312 2 10,-1 0-1,0 1 1,0 1 0,0 1-1,-1 1 1,33 17-1,32 12-1441,-37-21-5394</inkml:trace>
  <inkml:trace contextRef="#ctx0" brushRef="#br0" timeOffset="3">3245 2903 24575,'0'10'0,"0"45"0,-11 59 0,-2 51 0,-16 34 0,-7 29 0,2 17-1250,-8-2 1250,-3-17 0,7-27 0,9-41 0,11-42 305,7-42-7551</inkml:trace>
  <inkml:trace contextRef="#ctx0" brushRef="#br0" timeOffset="4">3879 3719 24575,'-6'0'0,"0"1"0,0 1 0,0-1 0,1 1 0,-1 0 0,0 1 0,1-1 0,-1 1 0,-5 4 0,-6 2 0,-208 109 0,-111 55 0,313-162 0,-94 50 0,114-59 0,-1-1 0,1 1 0,0 0 0,0 1 0,0-1 0,0 1 0,0-1 0,1 1 0,-1 0 0,1 0 0,0 0 0,0 0 0,-3 6 0,5-7 0,-1 0 0,1 0 0,0 0 0,0 0 0,0 0 0,1 0 0,-1 0 0,0 1 0,1-1 0,-1 0 0,1-1 0,0 1 0,0 0 0,-1 0 0,1 0 0,1 0 0,-1-1 0,0 1 0,0 0 0,1-1 0,-1 1 0,1-1 0,-1 1 0,1-1 0,-1 0 0,1 0 0,2 1 0,34 24 0,1-2 0,1-2 0,58 23 0,-3-1 0,37 26 0,144 65 0,-257-128-455,-1-1 0,32 5 0,-14-6-6371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0T07:45:49.771"/>
    </inkml:context>
    <inkml:brush xml:id="br0">
      <inkml:brushProperty name="width" value="0.035" units="cm"/>
      <inkml:brushProperty name="height" value="0.035" units="cm"/>
      <inkml:brushProperty name="color" value="#FFC114"/>
    </inkml:brush>
  </inkml:definitions>
  <inkml:trace contextRef="#ctx0" brushRef="#br0">0 3490 24575,'7'-6'0,"8"1"0,-1 0 0,1 2 0,0 0 0,0 0 0,29 0 0,-11 0 0,169-8 0,141 1-881,190 4-2646,157 2 1938,224 3-1240,232 0 1517,187 1-1105,176 1 1409,7429 1-1812,-7981-2 2820,-237 0 178,-223 0 533,-20 0 1598,-398 1-1245,-76 0-732,-1-1 0,1 1 0,0-1 0,0 1 0,-1 0 0,1 0 0,-1 0 1,1 1-1,-1-1 0,1 1 0,-1-1 0,0 1 0,1 0 0,-1 0 0,0 0 0,2 2 1,-2-2 12,0 1 0,0-1 0,1 0 0,-1 0 0,1 0 0,-1-1 0,1 1 0,0 0 0,-1-1 0,7 2 0,20 5 1072,50 6-1,92-3-1798,-123-9 611,23 1-229,850 57 0,137 37-1332,-871-82 165,1059 80 667,-360-25 382,2-32-788,-360-41 4613,-163 0-3391,1504 3-316,-1720-4 0,-1-7 0,173-33 0,634-125 0,-883 158 0,91-18 0,22-11-1365,-156 31-5461</inkml:trace>
  <inkml:trace contextRef="#ctx0" brushRef="#br0" timeOffset="1">28605 2916 24575,'0'20'0,"0"54"0,0 70 0,0 72 0,0 36 0,0-9-1251,0-27 1251,0-38 0,0-46 305,0-34-305,0-33-7245</inkml:trace>
  <inkml:trace contextRef="#ctx0" brushRef="#br0" timeOffset="2">10220 1494 24575,'14'0'0,"0"-1"0,0 0 0,0-2 0,0 1 0,-1-2 0,1 0 0,-1 0 0,22-11 0,-12 5 0,168-73 0,80-48-524,67-48-1572,967-544-731,-1016 561 2650,-33 29 177,-242 126 0,0 1 0,1 0 0,-1 2 0,1-1 0,0 2 0,0 0 0,1 1 0,15-1 0,-27 3 0,-1 1 0,1-1 0,0 1 0,0 0 0,-1 0 0,1 0 0,-1 0 0,1 1 0,-1 0 0,1-1 0,-1 1 0,0 0 0,0 1 0,4 3 0,-3-2 0,0 0 0,-1 1 0,1 0 0,-1 0 0,-1 0 0,1 0 0,-1 0 0,1 0 0,-2 1 0,1-1 0,2 11 0,-1 13 0,-1 0 0,-1 0 0,-2 1 0,0-1 0,-9 41 0,-61 272-401,-56 127-1205,-52 79 932,-106 212 78,-744 1405 0,889-1914 118,-17 64 2015,123-231-1290</inkml:trace>
  <inkml:trace contextRef="#ctx0" brushRef="#br0" timeOffset="3">14483 2039 24575,'0'0'0,"0"0"0,-1 0 0,1 0 0,0 0 0,-1 0 0,1 0 0,0 0 0,-1 0 0,1 0 0,0 0 0,-1-1 0,1 1 0,0 0 0,-1 0 0,1 0 0,0 0 0,-1 0 0,1 0 0,0-1 0,0 1 0,-1 0 0,1 0 0,0-1 0,0 1 0,-1 0 0,1 0 0,0-1 0,0 1 0,0 0 0,0 0 0,-1-1 0,1 1 0,0 0 0,0-1 0,0 1 0,0 0 0,0-1 0,0 1 0,0 0 0,0-1 0,0 1 0,0 0 0,0-1 0,0 1 0,0 0 0,0-1 0,0 1 0,0 0 0,0-1 0,11-19 0,5-1 0,1 2 0,0 0 0,40-33 0,-41 39 0,294-243 11,-117 100-275,509-420-1000,-701 575 1264,188-148 0,-162 130 0,0 1 0,59-28 0,-82 44 0,1-1 0,0 1 0,0 1 0,0-1 0,0 1 0,0-1 0,0 2 0,1-1 0,-1 0 0,0 1 0,0 0 0,1 0 0,8 2 0,-12-1 0,0 0 0,0 0 0,-1-1 0,1 2 0,0-1 0,0 0 0,-1 0 0,1 0 0,-1 1 0,1-1 0,-1 1 0,0-1 0,1 1 0,0 2 0,1 1 0,-1-1 0,0 1 0,0 0 0,-1 0 0,1 0 0,-1 0 0,0 7 0,1 18 0,-1 0 0,-7 56 0,-26 131 0,-166 787-2079,-110 843 922,301-1794 1074,-109 788 634,116-836-417,-1 1 1,0-1 0,0 1 0,0-1-1,-1 0 1,1 1 0,-1-1-1,-1 0 1,1 0 0,-1 0 0,0-1-1,-6 9 1,4-8 3,-1 0 1,0-1-1,0 0 0,0 0 0,0-1 1,0 1-1,-1-1 0,0-1 0,-7 3 1,-33 9 161,-2-1 1,1-3 0,-83 7 0,-155-6-399,255-11 144,-1097-32-46,517-1 0,543 31 0,45-2 0,23 4 0,0 0 0,-1 0 0,1 0 0,0 0 0,0 0 0,-1 0 0,1 0 0,0-1 0,0 1 0,-1 0 0,1 0 0,0 0 0,0 0 0,-1 0 0,1 0 0,0-1 0,0 1 0,0 0 0,0 0 0,-1 0 0,1 0 0,0-1 0,0 1 0,0 0 0,0 0 0,0-1 0,-1 1 0,1 0 0,0 0 0,0-1 0,0 1 0,0 0 0,0 0 0,0-1 0,0 1 0,0 0 0,3-3 0,0 1 0,-1 0 0,1 0 0,0 0 0,0 1 0,1-1 0,-1 1 0,0 0 0,1 0 0,5-2 0,281-67 0,-263 64 0,239-45-338,69 0-1014,859-46-320,9 65 242,-1021 29 1394,126-5-525,-71-4-2241</inkml:trace>
  <inkml:trace contextRef="#ctx0" brushRef="#br0" timeOffset="4">10553 5123 24575,'26'-1'0,"1"-2"0,49-10 0,-2-1 0,135-6 4,245 7 1,-92 6-134,280-52-475,-510 44 606,-126 14-2,-19 2 0,-43 4 0,-114 15 0,-84 13-414,-74 17-1242,-1424 202 874,1593-232 709,129-13 73,28-4 0,11-1 0,118 3 0,123-5 0,1160-7-2213,-699 3 4697,-912 17-1584,-150 14-1362,190-15-343,-1736 110-116,1692-122 1037,198-1-116,0 1 0,0-1 0,0 0 0,0 0 0,0-1 0,0 0 0,1 0 0,-1 0 0,-11-7 0,18 9 0,-1-1 0,1 1 0,-1-1 0,1 1 0,-1-1 0,1 1 0,0-1 0,-1 1 0,1-1 0,0 0 0,-1 1 0,1-1 0,0 0 0,0 1 0,0-1 0,-1 0 0,1 1 0,0-1 0,0 0 0,0 1 0,0-1 0,0 0 0,0 1 0,1-1 0,-1 0 0,0 1 0,0-1 0,0 0 0,1 1 0,-1-1 0,0 1 0,1-1 0,-1 0 0,3-3 0,0 0 0,1 1 0,-1-1 0,0 1 0,1 0 0,0 0 0,0 1 0,5-4 0,31-16 0,69-28 0,202-64-398,407-93-1,-533 163 1334,-50 16-4716</inkml:trace>
  <inkml:trace contextRef="#ctx0" brushRef="#br0" timeOffset="5">15390 4517 24575,'162'-48'0,"-116"31"0,1 3 0,1 1 0,0 3 0,87-8 0,6 20 0,-118 0 0,1 1 0,-1 0 0,41 13 0,-46-6 0,-18-9 0,0-1 0,0 0 0,0 1 0,0-1 0,1 1 0,-1-1 0,0 0 0,0 1 0,0-1 0,0 0 0,0 1 0,0-1 0,0 1 0,0-1 0,0 0 0,0 1 0,0-1 0,0 1 0,0-1 0,0 0 0,0 1 0,-1-1 0,1 1 0,0-1 0,0 0 0,0 1 0,-1-1 0,1 1 0,-3 2 0,0-1 0,-1 1 0,1 0 0,-1-1 0,1 1 0,-1-1 0,-6 3 0,-250 98 0,96-43 0,-217 95-300,-618 228-978,650-275 1278,321-101 0,38-11 0,61-16 0,144-30 0,154-29 0,944-188-3212,-1033 203 3431,-241 54 217,63-24 1,-100 33-422,-1 1 0,1-1-1,0 0 1,-1 0 0,1 0-1,-1 0 1,1 0 0,-1 0-1,1 0 1,-1-1 0,0 1 0,2-2-1,-3 3-13,0-1 0,0 1-1,0-1 1,0 1 0,0-1 0,0 1-1,0 0 1,0-1 0,-1 1-1,1-1 1,0 1 0,0 0 0,0-1-1,0 1 1,-1-1 0,1 1-1,0 0 1,0-1 0,-1 1 0,1 0-1,0-1 1,-1 1 0,1 0-1,0 0 1,-1-1 0,1 1 0,0 0-1,-1 0 1,1 0 0,0-1 0,-1 1-1,1 0 1,-1 0 0,1 0-1,-1 0 1,1 0 0,-1 0 0,-15-4-1,0 1 0,0 1 0,0 0 0,-25 1 0,-163 7 0,-287 35-578,-505 109 0,915-134 1255,63-9 26,109-15 367,-16 1-906,213-21-594,1543-208-1715,-1706 213 2435,-284 50 870,-1022 193-2697,-149 27-1680,686-139 3217,178-34 208,203-36 623,206-36-649,46-5-159,11-2-20,14-3-3,1 2 0,0-1 0,0 2 0,28-6 0,189-51 0,377-111-1019,-2 1 536,-408 120 447</inkml:trace>
  <inkml:trace contextRef="#ctx0" brushRef="#br0" timeOffset="6">28242 5093 24575,'1'5'0,"0"0"0,0 1 0,1-1 0,-1 0 0,1 0 0,0 0 0,1 0 0,-1-1 0,1 1 0,0 0 0,0-1 0,1 0 0,-1 0 0,1 0 0,7 6 0,-1 0 0,496 529 0,-476-507 0,0 1 0,-2 2 0,-2 1 0,33 57 0,-49-72 0,0 0 0,-1 1 0,-1 0 0,-1 0 0,-1 1 0,-1 0 0,-1 0 0,-1 0 0,-1 1 0,-2 27 0,-1-44 0,0 1 0,0 0 0,-1-1 0,0 1 0,-1-1 0,0 1 0,0-1 0,-1 0 0,1 0 0,-2-1 0,1 1 0,-1-1 0,1 0 0,-2 0 0,1 0 0,-1-1 0,0 0 0,0 0 0,-9 5 0,-11 7 0,-1-1 0,-1-2 0,-41 16 0,22-13 0,0-1 0,-2-3 0,0-2 0,0-2 0,-1-2 0,0-2 0,-94-3 0,138-3 0,0 1 0,-1-1 0,1 0 0,0 0 0,-1 0 0,1-1 0,0 0 0,0-1 0,0 1 0,1-1 0,-11-7 0,12 7 0,0-1 0,0 0 0,0-1 0,0 1 0,1-1 0,0 1 0,0-1 0,0 0 0,1 0 0,-1 0 0,1-1 0,0 1 0,-1-8 0,-3-9 0,2-1 0,1 1 0,0-1 0,2 1 0,0-1 0,2 0 0,6-42 0,-5 50 0,2 0 0,0 1 0,0-1 0,1 1 0,1 0 0,1 0 0,0 1 0,0 0 0,1 0 0,1 1 0,0 0 0,21-20 0,5 2 0,1 2 0,1 1 0,1 3 0,43-21 0,174-72 0,-75 38 0,-132 57 0,79-42 0,-112 56 0,0-2 0,0 0 0,-1 0 0,-1-2 0,21-21 0,-30 28 0,0-1 0,0 0 0,-1 0 0,0 0 0,0 0 0,-1 0 0,1-1 0,-1 1 0,-1-1 0,1 0 0,-1 1 0,0-1 0,-1 0 0,0-12 0,0 14 0,0-1 0,-1 0 0,0 1 0,0-1 0,0 1 0,-1 0 0,0-1 0,0 1 0,0 0 0,0 0 0,-1 0 0,0 0 0,0 1 0,-1-1 0,1 1 0,-1 0 0,0 0 0,-5-5 0,0 3 0,0 1 0,0 0 0,-1 1 0,1-1 0,-1 2 0,-18-5 0,-68-9 0,-25 5 0,-1 4 0,-217 15 0,230 7-1365,28 1-5461</inkml:trace>
  <inkml:trace contextRef="#ctx0" brushRef="#br0" timeOffset="7">30056 5727 24575,'-4'0'0,"0"1"0,-1-1 0,1 1 0,0 0 0,0 0 0,0 1 0,-1-1 0,1 1 0,1 0 0,-1 0 0,0 0 0,0 1 0,1-1 0,-7 6 0,-1 3 0,1 0 0,-16 23 0,21-28 0,-14 22 0,0 1 0,2 1 0,2 1 0,0 1 0,-18 62 0,21-50 0,2 0 0,2 1 0,1-1 0,1 51 0,5-87 0,1 1 0,1 0 0,-1 0 0,1-1 0,5 17 0,-6-22 0,2-1 0,-1 1 0,0 0 0,0-1 0,1 1 0,0-1 0,-1 1 0,1-1 0,0 0 0,0 0 0,0 0 0,1 0 0,-1 0 0,0 0 0,1-1 0,-1 1 0,1-1 0,-1 1 0,1-1 0,0 0 0,4 1 0,15 3 0,0-1 0,0 0 0,43 0 0,72-9 0,-119 4 0,-1-1 0,-1-1 0,1-1 0,0 0 0,-1-1 0,0-1 0,0 0 0,0-1 0,22-14 0,-27 14 0,-1-1 0,-1 0 0,0 0 0,0-1 0,0 0 0,-1-1 0,-1 0 0,1 0 0,-2-1 0,1 1 0,-1-2 0,-1 1 0,8-23 0,-5 4-341,-2 0 0,0-1-1,1-37 1,-4 1-6485</inkml:trace>
  <inkml:trace contextRef="#ctx0" brushRef="#br0" timeOffset="8">30903 4639 24575,'0'25'0,"0"45"0,0 47 0,0 59 0,0 72 0,0 87 0,0 53-3294,0 22 3294,0-18 0,0-23 0,0-49 0,0-74-6,0-79-4885</inkml:trace>
  <inkml:trace contextRef="#ctx0" brushRef="#br0" timeOffset="9">32295 5093 24575,'-5'2'0,"0"1"0,0 0 0,0 0 0,1 0 0,-6 6 0,-14 10 0,-343 213 9,157-105-156,-458 337-543,652-452 689,4-3 20,1-1 0,0 2 0,0-1 0,0 1 0,2 1 0,-1 0 0,1 0 0,-11 19 0,20-29-18,-1 0 0,1 0 1,-1 1-1,0-1 0,1 0 0,0 0 1,-1 0-1,1 1 0,0-1 0,0 0 1,-1 1-1,1-1 0,0 0 0,1 1 1,-1-1-1,0 0 0,0 0 0,0 1 1,1-1-1,-1 0 0,0 0 0,1 1 1,0-1-1,-1 0 0,1 0 0,-1 0 1,1 0-1,1 2 0,2 0-1,0 0-1,0-1 1,0 1 0,0-1-1,0 0 1,8 3 0,-11-5 0,122 48-60,242 109 744,-281-114-684,-2 3 0,-3 4 0,-2 3 0,97 87 0,61 90 0,-226-221-76,1-2 1,-1 1-1,2-1 0,-1-1 0,1 0 0,0 0 0,0-1 0,1-1 1,0 0-1,0 0 0,0-1 0,0-1 0,0 0 0,0-1 1,0 0-1,1-1 0,23-2 0,-1 0-6750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1T09:57:47.700"/>
    </inkml:context>
    <inkml:brush xml:id="br0">
      <inkml:brushProperty name="width" value="0.1" units="cm"/>
      <inkml:brushProperty name="height" value="0.1" units="cm"/>
      <inkml:brushProperty name="color" value="#FF4E00"/>
      <inkml:brushProperty name="inkEffects" value="rainbow"/>
      <inkml:brushProperty name="anchorX" value="0"/>
      <inkml:brushProperty name="anchorY" value="0"/>
      <inkml:brushProperty name="scaleFactor" value="0.5"/>
    </inkml:brush>
    <inkml:brush xml:id="br1">
      <inkml:brushProperty name="width" value="0.1" units="cm"/>
      <inkml:brushProperty name="height" value="0.1" units="cm"/>
      <inkml:brushProperty name="color" value="#FF4E00"/>
      <inkml:brushProperty name="inkEffects" value="rainbow"/>
      <inkml:brushProperty name="anchorX" value="-1713.40979"/>
      <inkml:brushProperty name="anchorY" value="-1605.0946"/>
      <inkml:brushProperty name="scaleFactor" value="0.5"/>
    </inkml:brush>
    <inkml:brush xml:id="br2">
      <inkml:brushProperty name="width" value="0.1" units="cm"/>
      <inkml:brushProperty name="height" value="0.1" units="cm"/>
      <inkml:brushProperty name="color" value="#FF4E00"/>
      <inkml:brushProperty name="inkEffects" value="rainbow"/>
      <inkml:brushProperty name="anchorX" value="-3092.14722"/>
      <inkml:brushProperty name="anchorY" value="-3614.69141"/>
      <inkml:brushProperty name="scaleFactor" value="0.5"/>
    </inkml:brush>
    <inkml:brush xml:id="br3">
      <inkml:brushProperty name="width" value="0.1" units="cm"/>
      <inkml:brushProperty name="height" value="0.1" units="cm"/>
      <inkml:brushProperty name="color" value="#FF4E00"/>
      <inkml:brushProperty name="inkEffects" value="rainbow"/>
      <inkml:brushProperty name="anchorX" value="-4169.12061"/>
      <inkml:brushProperty name="anchorY" value="-4375.22656"/>
      <inkml:brushProperty name="scaleFactor" value="0.5"/>
    </inkml:brush>
  </inkml:definitions>
  <inkml:trace contextRef="#ctx0" brushRef="#br0">7077 10584 24575,'0'0'0,"0"-5"0,6-8 0,0-5 0,6-6 0,0-3 0,4-2 0,4 4 0,-3 0 0,-3-1 0,3 0 0,1-1 0,-2-1 0,3 5 0,-4-1 0,-4 0 0,3-2 0,3 0 0,-2-2 0,3-1 0,-3-1 0,3-1 0,2 7 0,-3-1 0,-3 1 0,2 5 0,2-2 0,-3 0 0,3-3 0,4-2 0,-4-2 0,2 5 0,-4-1 0,-4 0 0,2 4 0,3 0 0,-2-2 0,-3-3 0,2 5 0,4 4 0,-3 11 0,-2 11 0,-4 10 0,-3 6 0,-3 6 0,-2 2 0,-1 2 0,-1 0 0,1 1 0,-1-2 0,1 1 0,-1-1 0,1-1 0,0 0 0,0 1 0,0-1 0,0 0 0,0 0 0,0 0 0,0 1 0,0-1 0,0 0 0,0 0 0,0 0 0,0 1 0,0-1 0,0 0 0,0 1 0,0-1 0,0 0 0,0 0 0,0 0 0,0 1 0,0-1 0,0 0 0,0 0 0,0 0 0,0 1 0,0-1 0,0 0 0,0 1 0,0-1 0,0 0 0,0 0 0,6 1 0,0-1 0,0 0 0,-1 0 0,-1 0 0,-2 1 0,5-1 0,6-6 0,0-6 0</inkml:trace>
  <inkml:trace contextRef="#ctx0" brushRef="#br1" timeOffset="1203.12">8377 9950 24575,'0'0'0,"-5"0"0,-2-6 0,7-6 0,7-7 0,8-4 0,6-5 0,5-1 0,3-2 0,2 0 0,0-1 0,-5 1 0,-1 0 0,1 0 0,0 0 0,-5 13 0,-6 12 0,-14 6 0,-1 0 0,1 0 0,0 0 0,-1 1 0,1-1 0,-1 0 0,1 0 0,-1 0 0,1 0 0,-1 1 0,0-1 0,1 0 0,-1 1 0,1-1 0,-1 0 0,1 1 0,-1-1 0,0 0 0,1 1 0,-1-1 0,0 1 0,0-1 0,1 1 0,5 16 0,-3 7 0,-2 5 0,-2 3 0,0 0 0,0 1 0,0-1 0,1 0 0,-1 0 0,1-2 0,0 1 0,0-1 0,0 0 0,0 0 0,0 1 0,0-1 0,0 0 0,0 0 0,0 0 0,0 0 0,0 1 0,0-1 0,0 0 0,0 0 0,0 1 0,0-1 0,0 0 0,0 1 0,0-1 0,0 0 0,0 0 0,0 0 0,0 1 0,6-1 0,0 0 0,0 0 0,-1 0 0,-1 1 0,-2-1 0,6 0 0,-2 1 0,1-1 0,-3 0 0,0 0 0,-2-5 0</inkml:trace>
  <inkml:trace contextRef="#ctx0" brushRef="#br2" timeOffset="3192.84">9587 9677 24575,'0'0'0,"0"-5"0,0-8 0,0-5 0,0-6 0,0-3 0,0-2 0,-6 4 0,-6-1 0,0 1 0,-6-1 0,3-1 0,3-2 0,-3 6 0,-3 0 0,3-1 0,-4-2 0,-2-1 0,-3-1 0,-2-1 0,-3-1 0,0 0 0,-2 0 0,1-1 0,-1 7 0,0 0 0,6-1 0,1 6 0,0-1 0,-2 4 0,0 4 0,-2-1 0,-1-4 0,0 3 0,-2 2 0,1 4 0,0-3 0,-1 2 0,1-5 0,-1 3 0,1-4 0,-1 2 0,1 2 0,0 4 0,0 2 0,0 3 0,-1 1 0,1-5 0,0-1 0,0 2 0,-1 0 0,1 2 0,0 0 0,0 2 0,-1 1 0,1 0 0,0 0 0,0 0 0,-1 1 0,1-1 0,0 0 0,0 0 0,0 0 0,-1 0 0,1 0 0,0 0 0,0 0 0,0 0 0,-1 0 0,1 0 0,0 0 0,-1 0 0,1 0 0,0 0 0,0 0 0,-1 0 0,1 0 0,0 0 0,0 6 0,0 1 0,-1 5 0,1 0 0,0 4 0,-1-3 0,1-2 0,0-3 0,-6 3 0,5 4 0,1-1 0,1-3 0,6 3 0,1-2 0,-1-3 0,-2-3 0,-1 4 0,-2-1 0,5 4 0,0-2 0,-1-1 0,-1-3 0,-2 3 0,-1-1 0,-2 4 0,1-1 0,4 3 0,1-2 0,0-2 0,-2-4 0,6 4 0,-2 4 0,-1-2 0,-2 5 0,-1-3 0,-2 2 0,5 4 0,-1-4 0,0 3 0,-2 2 0,-1-4 0,-1 3 0,5 1 0,-1-3 0,0 1 0,5 2 0,-2 2 0,-1 3 0,-2 1 0,4 1 0,-2 1 0,0 1 0,3 0 0,-2-1 0,-1 1 0,-2-1 0,3 7 0,-1-7 0,5 0 0,-1-1 0,3 0 0,-2 0 0,4 1 0,3-1 0,3 1 0,-4 0 0,-3 6 0,1 0 0,-5 1 0,4-2 0,2-1 0,4-1 0,-3-2 0,2 0 0,-4 0 0,2-1 0,2-1 0,2 1 0,3 1 0,1-1 0,2 0 0,1 0 0,1 0 0,-1 0 0,1 1 0,-1-1 0,0 0 0,0 0 0,1 0 0,-1 1 0,0-1 0,0 0 0,0 1 0,0-1 0,0 0 0,0 0 0,5 1 0,2-1 0,-1 0 0,5 0 0,-1 0 0,4-6 0,5 6 0,-3 1 0,4 0 0,2 1 0,-3-1 0,2 1 0,1-7 0,-3-1 0,1 1 0,-4 0 0,2-5 0,3 2 0,-4 0 0,3-3 0,1 1 0,3 2 0,-3 2 0,1-3 0,1 0 0,-4 2 0,2-4 0,1 2 0,2 1 0,-3 2 0,1-3 0,1-5 0,1 1 0,3 1 0,2-2 0,0 2 0,7 3 0,-5 3 0,-1-4 0,0-4 0,-7 1 0,0-4 0,0 3 0,2 2 0,7-2 0,1 3 0,3 2 0,4 3 0,0-3 0,-1-5 0,-8 2 0,-2-5 0,-3-3-674,1 2 867,0-2-289,1-3 96,6 5 0,2-3 0,0-1 0,-1-2 0,-1 3 0,-1-1-1540,-2-1 1980,0 4-660,0-1 220,-1-2 0,0-2 0,0-2-624,0 4 802,0 0 344,0-2-696,0-1 261,0 5-87,1-2 0,-1-1 0,0-2 0,1-1 0,-1-2 0,0-1 0,0-1 0,0 0 0,1 0 1538,-1-1-1977,0 1 658,0 0 470,0 6-886,1 0 295,-1 0-98,0-1 0,1-1 0,-1-2 0,0-1 0,0 0 0,1-1 0,-1 0 0,0-1 0,0 1 0,0 0 0,1 0 0,-1 0 0,0-6 0,1-7 0,-1 1 0,0 1 0,0-4 0,0 2 0,1-3 0,-1 3 0,0 3 0,0 2 0,1-2 0,-1 1 0,0-4 0,0-4 0,6-5 0,1 3 0,0 4 0,4-3 0,-1 5 0,-7-3 0,-3 3 0,-2 3-913,0-3 1174,0 2-391,0-3 130,1-4 0,0 3 0,1 2 0,6-3 0,-6-2 0,0 2 0,0-3 0,-2 4 0,1-3 0,1 4 0,-7-3 0,7 3 0,0-2 0,-5-4 0,0 4 0,1-4 0,0 4 0,-4-2 0,0-3 0,1 4 0,-4-2 913,1-3-1174,1-2 391,4 3-130,-5-1 0,2-1 0,1 4 0,-4-2 0,1-1 0,-4-3 0,2 5 0,2-1 0,-3-3 0,-4-1 0,3-8 0,2-1 0,-3-1 0,-2-1 0,1 2 0,-2 1 0,3 7 0,3-5 0,-2 1 0,3-7 0,3-7 0,3-6 0,-5 1 0,-3 4 0,-6 3 0,-4 4 0,-4 4 0,-1 2 0,-2 1 0,-1 1 0,0 1 0,0-7 0,0 0 0,-5 0 0,-1 1 0,1 2 0,1 0 0,-5 8 0,1 0 0,-5 1 0,2-1 0,-4 5 0,3-2 0,2 0 0,-3-3 0,-2-7 0,1-2 0,-3-2 0,-4 1 0,-2 1 0,4 1 0,3 1 0,0 1 0,-2 1 0,-3-1 0,-3 1 0,-2 6 0,4-5 0,-1-2 0,0 6 0,-1 0 0,3-1 0,0 0 0,-1 5 0,5-1 0,-3-1 0,-7-2 0,-8-1 0,-3 4 0,6-1 0,1 5 0,2 5 0,1-1 0,6 3 0</inkml:trace>
  <inkml:trace contextRef="#ctx0" brushRef="#br3" timeOffset="5182.47">8499 1060 24575,'0'0'0,"0"-5"0,0-8 0,-6 1 0,-1-6 0,-5-3 0,-5-4 0,-5-2 0,2-2 0,-3-1 0,-1 5 0,4 1 0,-1-1 0,-1 5 0,-3-1 0,4-1 0,-1 4 0,-1 4 0,4-1 0,-7-2 0,-2-5 0,-3 4 0,0-3 0,-1 4 0,6-1 0,1-3 0,0 4 0,0-3 0,-2-2 0,-1 4 0,-1-2 0,-1 4 0,0 4 0,6-3-723,0-2 929,0 3-309,-2 2 103,-1 4 0,-1-4 0,-1-3 0,0 2 0,-1-4 0,-1 2 0,0 4 0,1-3 0,0 2 0,-1-3 0,1 3 0,0 2 0,-1 3 0,1 2 0,0-3 0,0 1 0,-1 1 0,1-5 0,0 2 724,0 1-931,5-4 310,2 2-103,-1 2 0,-2 2 0,0 2 0,-2 2 0,-1-5-863,-1 1 1110,0 0-370,0-5 123,-1 1 0,1 2 0,-1-4 0,1 1 0,0 3 0,-1 1 0,1 3 0,0 2 0,-1 1 0,1 1 0,0 1 0,0-1 0,-1 1 0,1-1 0,0 0 0,0 0 0,0-5 0,-1-2 0,1 1 0,0 1 0,-1 1-1088,1 2 1399,0 1-466,0 0 155,0 1 0,-1 0 0,1 1 0,0-1 0,0 0 822,-1 0-1057,1 0 352,0 0-117,0 0 0,-1 0 0,1 0 0,0 0 0,0 0 0,-1 0 0,1 0 0,0 0 0,0 0 0,0 0 0,-1 0 1128,1 0-1450,0 0 483,0 0-161,-1 0 0,1 0 0,0 0 0,0 0 0,-1 0 0,1 0 0,0 0 0,0 0 0,-1 0 0,1 0-1163,0 0 1496,-6 0-500,-1 0 167,1 0 0,0 0 0,2 0-1332,2 6 1713,-6 1-572,-5-1 191,1-1 0,0-2 0,4 0 0,-4-2 0,2 0 0,8 5 0,2 0 179,2 0-230,2-2 76,-2 0-25,0-2 0,-7 5 0,0 0 0,-7 0 0,0-2 0,2-2 0,2 0 0,3-2 0,2-1 0,-5 6 0,1 0 0,1 0 0,-5 5 0,2-2 1344,0 0-1728,3-3 576,2-2-1653,1 4 1879,2 0-627,0-2 209,1 5 0,0-2 0,1-1 0,-1-2 0,0-2 911,0-1-1171,0 3 390,-1 1-130,1 5 0,0-1 0,-6-1 0,-1-3 0,6 4 0,2-2 1523,2-2-1958,-1 5 652,1-3-217,-2 5 0,0-2 0,-1-2 0,1-2 0,4 2 0,2-1 0,-1 4 0,-2-2 0,-1 5 0,-7-3 0,-1 4 0,-1-3 0,7 3 0,1-3 0,2-3 0,-1-4 0,5 4 0,1-3 0,-2 5 0,-1 4 0,-3-2 0,-1-2 0,-1 3 0,-1 2 0,0-2 0,0-3 0,-1 2 0,0 3 0,1-2 0,5 2 0,-5-3 0,-6 2 0,4 4 0,1-4 0,0 3 0,1-4 0,1 2 0,-1 2 0,1 4 0,-7-5 0,6 3 0,-1 1 0,2-4 0,1-4 0,5 1-921,-6 2 1184,-1 4-395,-1-4 132,0 3 0,6 1 0,0-3 0,0 1 0,-1-3-923,-1 1 1187,-1 3-396,-1-4 132,-1 2 0,0 3 884,6 2-1136,-1-4 378,1-4-126,5 1 960,-2-4-1234,0 3 411,-3-4-137,4 4 0,-2 3 0,-1 3 0,-2 4 0,-1 2 0,-3-5 0,6 7 0,-1 1 0,0 1 0,-2 0 0,5 0 0,-1 0 0,-1-1 0,-1 6 0,-3 0 0,-1-1 0,5 0 0,5-2 0,0-2 0,5 0 0,-3-8 0,4 0 0,2 0 0,-2 1 0,-4-5 0,2 2 0,-4 0 0,3 3 0,4 1 0,-4 2 0,-2 1 0,2 2 0,3-1 0,-3 0 0,3 1 0,-3 0 0,-3-1 0,2 1 0,2-1 0,5 0 0,-3 0 0,3 1 0,-5-1 0,3 0 0,-5 0 0,-3 1 0,2-1 0,-2 0 0,3 0 0,-2 6 0,-3-5 0,4-1 0,-3-1 0,4 0 0,4 0 0,-2 0 0,-3 1 0,2-1 0,3 1 0,4 1 0,2-1 0,-3 0 0,-4 6 0,-5 1 0,1-1 0,3 0 0,3-2 0,-2-2 0,3 0 0,-4-2 0,-4 7 0,2-1 0,4 0 0,2-1 0,4-1 0,3-1 0,-4-2 0,0 0 0,-4 5 0,0 0 0,2 1 0,2-2 0,3-2 0,-5 0 0,2-2 0,0 0 0,3-1 0,-6 6 0,2 0 0,0 1 0,-3-2 0,1-2 0,2 0 0,2-1 0,2-2 0,1 1 0,3-2 0,-1 2 0,2-1 0,-7 0 0,0 0 0,1 0 0,0 0 0,1 0 0,2 0 0,1 1 0,0-1 0,1 0 0,0 0 0,1 1 0,-1-1 0,0 0 0,0 0 0,0 7 0,0-1 0,0 1 0,0-2 0,0-1 0,0-2 0,0 0 0,0-1-1062,0-1 1366,0 0-456,0 0 152,0 6 0,0 0 0,0 1 0,6-2 0,0-1 0,1-2 0,4-6-763,-1-2 981,4 0-327,-1 1 109,-2 2 0,-4 0 0,4 2 0,-2 0 0,4 2 0,-1-1 0,-3 1 0,4-7 0,-2 0 0,3 0 0,-2 2 0,4-6 0,-2 2 0,-4 1 0,4-5 0,3 9 1026,4 1-1319,3 2 440,4 1-147,-5 1 798,0-6-1026,2-1 342,1 0-114,2 0 0,0 2 0,-5 1 0,1-5 0,0 1 0,-5 0 0,2-5 0,1 1 0,2 2 0,-4 2 0,2-4 0,1 2 0,-4 1 0,1-4 0,2 1 0,3 2 0,1-3 0,2 1 0,1 2 0,1-4 0,1 2 0,0-4 0,-1-4 0,-5 2 0,-1 3 0,0-2 0,1-3 0,2 2 0,1 3 0,1-1 0,1 2 0,0-3 0,0-4 0,1 4 0,-1 2 0,1-2 0,-1-3 0,0-3 0,1 2 0,-1-1 0,0 3 0,6 4 0,1-1 0,-1-3 0,0 2 0,-2-3 0,-2 4 0,0-3 0,-2-3 0,1 3 0,-1-2 0,0-3 0,0-2 0,0-2 0,0 4 0,0-2 0,0 1 0,0 3 0,1 0 0,-1-2 0,0 4 0,0-2 0,1-2 0,-1-2 0,0-2 0,0-2 0,1-1 0,-1 5 0,0 0 0,0 0 0,1-2 0,-1 0 0,0-2 0,0-1 0,0 5 0,1 1 0,-1-1 0,0-1 0,0-1 0,1-2 0,-1-1 0,0 0 0,0-1 0,7 0 0,-1-1 0,1 1 0,-2 0 0,-1 0 0,4 6 0,0 0 0,-1 0 0,-1-1 0,-3-1 0,0-2 0,-2-1 0,-1 0 0,1-1 0,-1 0-1270,0-1 1633,-1 1-545,1 0 182,0 0 0,1 0 0,-1 0 0,0 0 0,6 0 0,7 0 0,0 0 0,4 0 0,-2 0 0,-2 0 0,-4 0-1895,-3 0 2436,-3 0-811,-2 0-581,-1 0 1094,0 0-364,0 0 121,-1 0 0,7 0 0,0 0 0,0 0 0,0 0 0,-2 0 0,-2 0 0,0 0 0,-2 0 0,1 0 0,-1 0 0,0 0 0,0 0 0,0 0 0,0 0 0,0 0 0,6 0 0,1 0 0,5 0 0,0 0 0,4 0 0,4 0 0,-3 0 0,-2 0 0,-5 0 0,-3 0 0,-3 0 0,-3 0 0,0 0 0,-2 0 0,1 0 0,-1 0 0,1 0 0,0 0 0,0 0 0,-1 0 0,2 0 0,-1 0 0,6-6 0,1-1 0,-1 1 0,0-5 0,-2 1 0,-2 1 0,0 2 0,4 3 0,1 2 0,5 0 0,-6-4 0,-3 0-134,-2 0 173,-1-4-58,0 0 19,-1 2 0,0 2 0,1 2 0,-1-4 0,1 0 0,0 2 0,1 1 0,-1 2 0,0-5 0,1 1 0,-1 0 0,6-4 0,1-4 0,-1 0 0,-1 3 0,-1 2 0,-1 4 0,-8-3 0,0 1 0,5-4 0,7-5 0,8 1 1539,0 3-1979,-1-2 660,-4 3-1474,-2-4 1612,-4 3-537,5-3 179,-2 3 0,-1 2 0,-1 3 0,-2-2-1233,5-5 1585,0 2-528,-8-4 176,-1 2 0,-1 4 0,5-3 1189,7-3-1528,0-4 509,0 2-170,-1-2 0,-3 4 0,-2-2-498,-2 4 640,-1 4-213,-1-3 71,6-2 0,-6-4 0,0 2 2107,4-3-2709,-5-2 903,6-2-301,-1 4 0,-5-2 1417,4 0-1822,-1-2 608,7-2-203,0-2 0,-1 0 0,-1-1 0,-3 0 0,-1 5 0,-1 1 0,-2 0 0,-5-2-694,-2 5 892,1 0-297,-5-2-788,1 4 1141,1-1-381,3-2 127,2-2 0,2-2 0,-5-2 0,1 4 0,0 1 0,-5-2 0,2 6 0,1-2 0,2-1 0,-3-2 0,0 4 1513,2-2-1945,-4-1 1597,2 4-1436,0-1 406,-2-2-135,1-3 0,-4-1 0,2-2 0,2-1 0,3-1 0,-3-1 0,1 0 0,2 1 0,-4-1 0,2 1 0,-5-1 0,2-5 0,3 5 0,-4 1 0,-4 1 0,3 6 0,1-6 0,4 0 0,-2-1 0,2-1 0,2-1 0,-4 1 0,2 0 0,-5 1-1990,-4-1 2558,-4 0-2015,3 7 1780,-3 0-800,-1 0 553,4-1-129,-2-1 43,4-8 0,-1-1 0,-2-1 0,-3 1 0,4 1 0,-2 1 0,4-5 0,-1 0 0,-2 2 0,-3 1 0,-3 1 0,4-5 147,0 2-189,-2 0 63,-1 2-21,-2 1 0,-1 2 0,-2 0 0,1 2 206,-1-6-265,-1 0 89,7-7-30,0 2 0,0 1 0,-1 3 0,-2-4 0,6-5 0,-2 2 0,0 3 0,-2 2 0,-2 3 306,-1 2-394,-1 3 132,0 0-959,-1 1 1177,-1 1-393,7-1 131,0 0 0,0 0 1676,-1 0-2155,-2 0 719,0 0-240,-2 0 0,-1 0 997,0-1-1282,0 1 428,0 0-143,6 6 0,0 0 0,1 0 0,-2-2 0,-1 0 0,-2-2 0,-1-1 0,0-1 1035,-1 0-1331,0 0 444,0-1-148,-1 1 0,1-1 0,0 1 0,0-1 0,0 1 0,0 0 0,0 0 0,0 0 0,0-1 0,0 1 0,0 0 0,0-1 0,0 1 0,0 0 0,0 0 0,0 0 0,0-1 0,-7 1 0,1-6 0,0-1 0,-6 1 0,2 0 0,2 3 0,1 0 0,3 2 0,-4 6 0,0 1 0,-4-6 0,-5-1 0,1-8 0,-3 0 0,4 1 0,2 0 0,-2 3 0,-2 2 0,1 1 0,4 2 0,3-1 0,-2-5 0,-4-6 0,-5 6 0,3 1-1919,3 2 2467,3 2-822,-1 7 274,-4-5-954,-4-7 1227,-4 5-410,3-6 137,-2 0-253,0 8 325,3 0-108,5 2 36,-1 7 0,4-2 0,-4 0 0,-2-2 0,-4-2 0,-3-1 0,-3-2 1814,-1-1-2332,-1 0 777,-1-1-259,0 1 0,0-1 0,1 7 0,-1 0 0,7-1 1025,0 6-1318,-1 4 439,0 0-146,-7-3 288,-2 3-370,5-2 123,0 2-41,1 4 0,1-3 0,-2 3 0,1 3 0,-1-4 0,-1 3 0,0 1 0,0 2 0,-1 2 0,1 3 0,0 0 0,-1 1 0,1 0 0,0 0 0,-1 1 0,1-1 0,0 0 0,-6 7 0,5-1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6-11T09:57:54.603"/>
    </inkml:context>
    <inkml:brush xml:id="br0">
      <inkml:brushProperty name="width" value="0.1" units="cm"/>
      <inkml:brushProperty name="height" value="0.1" units="cm"/>
      <inkml:brushProperty name="color" value="#FF4E00"/>
      <inkml:brushProperty name="inkEffects" value="rainbow"/>
      <inkml:brushProperty name="anchorX" value="-2358.76563"/>
      <inkml:brushProperty name="anchorY" value="-2767.15161"/>
      <inkml:brushProperty name="scaleFactor" value="0.5"/>
    </inkml:brush>
  </inkml:definitions>
  <inkml:trace contextRef="#ctx0" brushRef="#br0">4446 1091 24575,'0'0'0,"0"-6"0,0-7 0,0-6 0,-5 2 0,-2-4 0,-5-3 0,1-1 0,1-3 0,-3-1 0,-4-7 0,-5-1 0,3 0 0,-2 1 0,-2 8 0,3 1 0,-1 2 0,-1-1 0,-3-1 0,5 0 0,-2-2 0,-1 5 0,4 1 0,-2-1 0,-1 4 0,-2 6 0,3-2 0,0-1 0,-2 2 0,3-3 0,0 3 0,-8-2 0,3-3 0,-7-4 0,-1 5 0,-7-3 0,0-1 0,0 4 0,3 4 0,2-1 0,2 4 0,1 3 0,1-3 0,1 2 0,0-4 0,0 2 0,0 2 0,0 3 0,0-3 0,0 1 0,0 2 0,0 2 0,6-4 0,-1 1 0,1 1 0,-1 2 0,-1 1 0,-2 3 0,-1 0 0,-1 0 0,0 2 0,6-7 0,-1 0 0,1 0 0,-1 1 0,-2 2 0,-1 1 0,-1 0 0,-1 2 0,0-6 0,0 0 0,-1 0 0,1 1 0,-1 2 0,1 0 0,0 2 0,-1 1 0,1 0 0,0 0 0,-1 0 0,1 0 0,0 1 0,0-1 0,0 0 0,-1 0 0,1 0 0,0 0 0,0 0 0,0 0 0,-1 0 0,1 0 0,0 0 0,-1 0 0,1 6 0,0 0 0,0 0 0,-1-1 0,1-1 0,0-2 0,6 6 0,0-2 0,0 1 0,5 3 0,-1 0 0,-2-2 0,-2-2 0,-8 4 0,-2-1 0,-2 4 0,1-2 0,1 5 0,1-2 0,-5-3 0,1 2 0,0-1 0,2 2 0,1-1 0,2 2 0,0-1 0,2-4 0,-1 3 0,1-2 0,0 4 0,1-3 0,-1-3 0,0 5 0,-1 2 0,1 5 0,0-2 0,0 2 0,0 2 0,5 2 0,1-4 0,0 1 0,5 2 0,-1-5 0,-2 2 0,-2 1 0,4 2 0,-1-3 0,-2 0 0,4 2 0,-2-4 0,-1 2 0,4 1 0,-2-3 0,4 1 0,-2 1 0,-2 3 0,3 3 0,-3 1 0,-1 1 0,-3 2 0,3 5 0,-1-5 0,-1-1 0,4 0 0,-2-7 0,5 0 0,-2 0 0,-2 2 0,2 0 0,-1 9 0,-2 1 0,-4 1 0,5-1 0,4-1 0,-1 5 0,-2 0 0,3-2 0,4-2 0,3-1 0,-2-1 0,2-2 0,2 0 0,2-1 0,1 0 0,3-1 0,-6 7 0,1 1 0,0-1 0,2-1 0,-6-1 0,2-1 0,1-2 0,2 0 0,1-1 0,2 0 0,1 0 0,-5 0 0,0 0 0,0 1 0,1-1 0,2 0 0,1 0 0,0 0 0,2 0 0,0 1 0,0-1 0,0 0 0,1 0 0,-1 1 0,0-1 0,0 0 0,0 0 0,0 1 0,0-1 0,0 0 0,0 0 0,0 1 0,0-1 0,0 0 0,0 0 0,0 1 0,6-7 0,0 0 0,6 0 0,0 1 0,-3 2 0,-1 0 0,3 2 0,4 1 0,5 6 0,4 7 0,3 0 0,2-7 0,-5-3 0,-5-3 0,0-7 0,0-1 0,-3 6 0,3-4 0,2 2 0,2 0 0,-3 1 0,2-5 0,1 1 0,-4 1 0,2-5 0,1 1 0,2 2 0,-3 2 0,1 2 0,1 2 0,2 1 0,2 1 0,1 1 0,1 0 0,1-1 0,1 1 0,-1-1 0,1 1 0,0-7 0,-1-6 0,-5 0 0,-1 1 0,0-4 0,1-3 0,1 3 0,2 2 0,1 3 0,1-1 0,0-5 0,6 3 0,1 2 0,0-3 0,-2-3 0,0 2 0,-3-4 0,0 4 0,-2 4 0,1-3 0,-1-3 0,0-4 0,0-3 0,-6 3 0,-1-2-682,1 5 877,2-1-292,0-2 97,2 4 0,1-2 0,1-2 0,0-3 0,-6 4 0,1-1 0,-1-2 0,1 4 0,2-2 0,1-1 0,1 4 0,1-2 682,0-2-877,6-2 292,1-2-97,0-2 0,-2 5-1735,-1-1 2231,-1 0-744,-1-1 248,-2 4 0,7-1 0,5-1-54,0 5 69,-1-2-22,-2-1 7,-2-3 0,-4-2-1265,-1-2 1626,-1 0-542,5 4 181,1 0 0,-2-1 0,0 0 0,-1-2 0,4-1 0,0 5 0,-1 0 0,-2-1 0,-1-1 0,-2-2 0,-1 0 0,0-2 0,-1-1 0,0 0 0,0 0 0,0-1 0,6 1 0,0 0 0,6 0 0,0 0 0,-2 0 0,-2 0 0,-3 0 0,4 0 0,-1 0 0,-1 0 1632,-2-6-2098,-1 0 699,-2-1-233,-1 2 0,-1-4 0,0 0 0,0-4 55,0 0-71,0 3 24,0 3-8,0 2 0,-6-4 0,6-4 0,0 0 1368,-4-3-1759,5 1 586,7-2-195,1-4 0,5-3 0,0 4 0,-9-2 0,-3 4 0,-2 5 0,-8-1 0,0 2 0,0-2 0,1 2 0,-3-3 0,1 2 0,1 3 0,-4-3 0,3-4 0,1 2 0,2-3 0,3-3 0,1-3 0,1 3 0,-5-1 0,0-1 0,1 3 0,-6-1 0,2-1 0,1-2 0,2 3 0,-4-1 0,8-1 0,1-2 0,2-1 0,1-3 0,0 0 0,-1-1 0,1-1 0,-1 1 0,0-1 0,-1 1 0,0-1 0,0 1 0,1-1 0,-1 1 0,-6 0 0,0 0 0,0 5 0,-5 1 0,1-6 0,2 5 0,2-1 0,-4-1 0,2-1 0,1 0 0,1-1 0,3-7 0,-5 0 0,1-1 0,-5 2 0,1 1 0,-4 1 0,-4 2 0,-4 0 0,4 6 0,-3 1 0,-2 0 0,5-6 0,-2-3 0,-1-1 0,-3 0 0,-1 1 0,-2 0 0,-1 2 0,-1 0 0,0 0 0,0 1 0,-1 0 0,1 0 0,0 0 0,0 0 0,-1-1 0,1 1-1018,0 0 1309,0 0-437,0-1 146,0 1 0,-5-6 0,-2 0 0,1-1 0,1 2 0,1 1 0,-4 1 0,1 2 0,-6 0 0,1 1 0,-4 0 0,3 0 0,2 0 0,3 0 0,-3-1 0,2 1 0,2 0 0,-4 0 0,2 0 0,-5-1 0,2 1 0,2 0 0,-3 0 0,-4 0 0,2-1 0,-4 1 0,4 0 0,3-1 0,4 1 0,-3 6 0,2 0 0,-4 0 0,-4-1 0,-4-2 1019,-5-1-1310,4 0 436,-1-2-145,-1 6 0,4 0 0,-1-1 0,-2 0 0,-1 4 0,4-1 0,-2-1 0,-1 5 0,4-2 0,-2-2 0,-1-3 0,-2 5 0,-2 4 0,-2-1 0,-2 5 0,6-4 0,0 4 0,-1-4 0,0 3 0,-2 3 0,5-3 0,-1 3 0,-1 2 0,-1-5 0,-2 3 0,-7 2 0,-1-4 0,-1 2 0,0 2 0,2 2 0,1 2 0,2 2 0,-1-5 0,2 1 0,0 0 0,0 2 0,0 0 0,0 2 0,0 1 0,0 1 0,-1 0 0,1 0 0,6 1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6-06-10T07:46:58.458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3432 124,'-89'-26,"-2"4,-167-18,-183 14,-1151 17,875 12,512-3,167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rightToLeft="1" tabSelected="1" workbookViewId="0">
      <selection activeCell="B3" sqref="B3"/>
    </sheetView>
  </sheetViews>
  <sheetFormatPr defaultRowHeight="13.8" x14ac:dyDescent="0.25"/>
  <cols>
    <col min="13" max="13" width="33.8984375" customWidth="1"/>
  </cols>
  <sheetData>
    <row r="1" spans="1:20" x14ac:dyDescent="0.25">
      <c r="A1" s="19"/>
    </row>
    <row r="4" spans="1:20" x14ac:dyDescent="0.25">
      <c r="E4" s="120" t="s">
        <v>165</v>
      </c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30" customHeight="1" x14ac:dyDescent="0.25"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</row>
    <row r="8" spans="1:20" x14ac:dyDescent="0.25">
      <c r="E8" t="s">
        <v>166</v>
      </c>
    </row>
    <row r="10" spans="1:20" x14ac:dyDescent="0.25">
      <c r="E10" t="s">
        <v>0</v>
      </c>
    </row>
    <row r="12" spans="1:20" x14ac:dyDescent="0.25">
      <c r="E12" t="s">
        <v>167</v>
      </c>
    </row>
    <row r="14" spans="1:20" x14ac:dyDescent="0.25">
      <c r="E14" t="s">
        <v>1</v>
      </c>
    </row>
    <row r="16" spans="1:20" x14ac:dyDescent="0.25">
      <c r="E16" t="s">
        <v>3</v>
      </c>
    </row>
    <row r="18" spans="5:5" x14ac:dyDescent="0.25">
      <c r="E18" t="s">
        <v>4</v>
      </c>
    </row>
    <row r="20" spans="5:5" x14ac:dyDescent="0.25">
      <c r="E20" t="s">
        <v>2</v>
      </c>
    </row>
  </sheetData>
  <mergeCells count="1">
    <mergeCell ref="E4:T5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BCD36-85FF-4C81-9AAF-576E085CE9F0}">
  <dimension ref="B1:O83"/>
  <sheetViews>
    <sheetView rightToLeft="1" zoomScale="70" zoomScaleNormal="70" workbookViewId="0">
      <selection activeCell="G25" sqref="G25"/>
    </sheetView>
  </sheetViews>
  <sheetFormatPr defaultRowHeight="15" x14ac:dyDescent="0.25"/>
  <cols>
    <col min="1" max="1" width="36.09765625" style="34" customWidth="1"/>
    <col min="2" max="2" width="30.796875" style="34" customWidth="1"/>
    <col min="3" max="3" width="51.5" style="34" bestFit="1" customWidth="1"/>
    <col min="4" max="4" width="37.59765625" style="34" customWidth="1"/>
    <col min="5" max="5" width="9.296875" style="34" bestFit="1" customWidth="1"/>
    <col min="6" max="6" width="13.3984375" style="34" bestFit="1" customWidth="1"/>
    <col min="7" max="7" width="46.09765625" style="34" bestFit="1" customWidth="1"/>
    <col min="8" max="8" width="50.3984375" style="34" customWidth="1"/>
    <col min="9" max="9" width="32" style="34" customWidth="1"/>
    <col min="10" max="11" width="10.8984375" style="34" customWidth="1"/>
    <col min="12" max="12" width="8.796875" style="34"/>
    <col min="13" max="13" width="12.3984375" style="34" bestFit="1" customWidth="1"/>
    <col min="14" max="14" width="26.69921875" style="34" customWidth="1"/>
    <col min="15" max="15" width="12.19921875" style="34" bestFit="1" customWidth="1"/>
    <col min="16" max="16384" width="8.796875" style="34"/>
  </cols>
  <sheetData>
    <row r="1" spans="7:15" x14ac:dyDescent="0.25">
      <c r="G1" s="53" t="s">
        <v>75</v>
      </c>
    </row>
    <row r="2" spans="7:15" ht="15.6" x14ac:dyDescent="0.25">
      <c r="G2" s="53" t="s">
        <v>100</v>
      </c>
    </row>
    <row r="3" spans="7:15" ht="17.399999999999999" x14ac:dyDescent="0.25">
      <c r="G3" s="53" t="s">
        <v>101</v>
      </c>
      <c r="I3" s="54"/>
      <c r="J3" s="55"/>
      <c r="K3" s="55"/>
      <c r="L3" s="55"/>
      <c r="M3" s="55"/>
      <c r="N3" s="55"/>
    </row>
    <row r="4" spans="7:15" ht="17.399999999999999" x14ac:dyDescent="0.25">
      <c r="G4" s="53"/>
      <c r="I4" s="54"/>
      <c r="J4" s="55"/>
      <c r="K4" s="55"/>
      <c r="L4" s="55"/>
      <c r="M4" s="55"/>
      <c r="N4" s="55"/>
    </row>
    <row r="5" spans="7:15" ht="17.399999999999999" x14ac:dyDescent="0.25">
      <c r="G5" s="53" t="s">
        <v>102</v>
      </c>
      <c r="I5" s="54"/>
      <c r="J5" s="55"/>
      <c r="K5" s="55"/>
      <c r="L5" s="55"/>
      <c r="M5" s="55"/>
      <c r="N5" s="55"/>
    </row>
    <row r="6" spans="7:15" x14ac:dyDescent="0.25">
      <c r="G6" s="53" t="s">
        <v>13</v>
      </c>
    </row>
    <row r="7" spans="7:15" ht="148.80000000000001" customHeight="1" x14ac:dyDescent="0.25">
      <c r="G7" s="56"/>
      <c r="H7" s="57"/>
      <c r="I7" s="44"/>
      <c r="J7" s="57"/>
      <c r="K7" s="57"/>
      <c r="N7" s="45"/>
    </row>
    <row r="8" spans="7:15" ht="60" x14ac:dyDescent="0.25">
      <c r="G8" s="56"/>
      <c r="H8" s="58"/>
      <c r="I8" s="46"/>
      <c r="J8" s="57"/>
      <c r="K8" s="57"/>
      <c r="M8" s="38"/>
      <c r="N8" s="48"/>
    </row>
    <row r="9" spans="7:15" ht="60" x14ac:dyDescent="0.25">
      <c r="G9" s="56"/>
      <c r="H9" s="57"/>
      <c r="I9" s="46"/>
      <c r="J9" s="57"/>
      <c r="K9" s="57"/>
      <c r="N9" s="48"/>
    </row>
    <row r="10" spans="7:15" ht="60" x14ac:dyDescent="0.25">
      <c r="G10" s="56"/>
      <c r="H10" s="59"/>
      <c r="I10" s="46"/>
      <c r="J10" s="60"/>
      <c r="K10" s="57"/>
      <c r="M10" s="61"/>
      <c r="N10" s="48"/>
      <c r="O10" s="61"/>
    </row>
    <row r="11" spans="7:15" ht="60" x14ac:dyDescent="0.25">
      <c r="G11" s="56"/>
      <c r="H11" s="57"/>
      <c r="I11" s="46"/>
      <c r="J11" s="57"/>
      <c r="K11" s="57"/>
      <c r="M11" s="61"/>
      <c r="N11" s="48"/>
    </row>
    <row r="12" spans="7:15" ht="60" x14ac:dyDescent="0.25">
      <c r="G12" s="56"/>
      <c r="H12" s="57"/>
      <c r="I12" s="46"/>
      <c r="J12" s="57"/>
      <c r="K12" s="57"/>
      <c r="N12" s="48"/>
    </row>
    <row r="16" spans="7:15" x14ac:dyDescent="0.25">
      <c r="H16" s="34" t="s">
        <v>103</v>
      </c>
    </row>
    <row r="17" spans="2:8" x14ac:dyDescent="0.25">
      <c r="H17" s="38">
        <v>0.01</v>
      </c>
    </row>
    <row r="19" spans="2:8" x14ac:dyDescent="0.25">
      <c r="C19" s="38"/>
    </row>
    <row r="20" spans="2:8" x14ac:dyDescent="0.25">
      <c r="C20" s="61"/>
      <c r="D20" s="61"/>
    </row>
    <row r="22" spans="2:8" ht="15.6" thickBot="1" x14ac:dyDescent="0.3"/>
    <row r="23" spans="2:8" ht="25.2" thickBot="1" x14ac:dyDescent="0.3">
      <c r="C23" s="62">
        <f>PV((1+1%)^2-1,6,-8000)</f>
        <v>44796.32825267515</v>
      </c>
      <c r="D23" s="34" t="s">
        <v>104</v>
      </c>
      <c r="G23" s="175">
        <f>PV(1%,12,2000,C23)</f>
        <v>-62264.621749529339</v>
      </c>
      <c r="H23" s="176" t="s">
        <v>105</v>
      </c>
    </row>
    <row r="24" spans="2:8" x14ac:dyDescent="0.25">
      <c r="G24" s="34" t="s">
        <v>48</v>
      </c>
    </row>
    <row r="29" spans="2:8" x14ac:dyDescent="0.25">
      <c r="B29" s="56"/>
      <c r="C29" s="56"/>
    </row>
    <row r="30" spans="2:8" x14ac:dyDescent="0.25">
      <c r="B30" s="56"/>
      <c r="C30" s="56"/>
    </row>
    <row r="31" spans="2:8" x14ac:dyDescent="0.25">
      <c r="B31" s="56"/>
      <c r="C31" s="56"/>
    </row>
    <row r="32" spans="2:8" x14ac:dyDescent="0.25">
      <c r="B32" s="63"/>
      <c r="C32" s="56"/>
      <c r="F32" s="61"/>
    </row>
    <row r="33" spans="2:8" x14ac:dyDescent="0.25">
      <c r="B33" s="56"/>
      <c r="C33" s="56"/>
    </row>
    <row r="34" spans="2:8" x14ac:dyDescent="0.25">
      <c r="B34" s="56"/>
      <c r="C34" s="56"/>
    </row>
    <row r="35" spans="2:8" x14ac:dyDescent="0.25">
      <c r="B35" s="64"/>
      <c r="C35" s="56"/>
      <c r="F35" s="38"/>
    </row>
    <row r="36" spans="2:8" x14ac:dyDescent="0.25">
      <c r="B36" s="56"/>
      <c r="C36" s="56"/>
    </row>
    <row r="37" spans="2:8" x14ac:dyDescent="0.25">
      <c r="B37" s="56"/>
      <c r="C37" s="56"/>
    </row>
    <row r="43" spans="2:8" ht="20.399999999999999" x14ac:dyDescent="0.25">
      <c r="H43" s="65"/>
    </row>
    <row r="44" spans="2:8" ht="20.399999999999999" x14ac:dyDescent="0.25">
      <c r="H44" s="65"/>
    </row>
    <row r="45" spans="2:8" ht="20.399999999999999" x14ac:dyDescent="0.25">
      <c r="H45" s="65"/>
    </row>
    <row r="46" spans="2:8" ht="20.399999999999999" x14ac:dyDescent="0.25">
      <c r="H46" s="65"/>
    </row>
    <row r="47" spans="2:8" ht="20.399999999999999" x14ac:dyDescent="0.25">
      <c r="H47" s="65"/>
    </row>
    <row r="48" spans="2:8" ht="20.399999999999999" x14ac:dyDescent="0.25">
      <c r="H48" s="65"/>
    </row>
    <row r="49" spans="8:8" ht="20.399999999999999" x14ac:dyDescent="0.25">
      <c r="H49" s="65"/>
    </row>
    <row r="50" spans="8:8" ht="20.399999999999999" x14ac:dyDescent="0.25">
      <c r="H50" s="65"/>
    </row>
    <row r="51" spans="8:8" ht="20.399999999999999" x14ac:dyDescent="0.25">
      <c r="H51" s="65"/>
    </row>
    <row r="52" spans="8:8" ht="20.399999999999999" x14ac:dyDescent="0.25">
      <c r="H52" s="65"/>
    </row>
    <row r="53" spans="8:8" ht="20.399999999999999" x14ac:dyDescent="0.25">
      <c r="H53" s="65"/>
    </row>
    <row r="54" spans="8:8" ht="20.399999999999999" x14ac:dyDescent="0.25">
      <c r="H54" s="65"/>
    </row>
    <row r="55" spans="8:8" ht="20.399999999999999" x14ac:dyDescent="0.25">
      <c r="H55" s="65"/>
    </row>
    <row r="56" spans="8:8" ht="20.399999999999999" x14ac:dyDescent="0.25">
      <c r="H56" s="65"/>
    </row>
    <row r="57" spans="8:8" ht="20.399999999999999" x14ac:dyDescent="0.25">
      <c r="H57" s="65"/>
    </row>
    <row r="58" spans="8:8" ht="20.399999999999999" x14ac:dyDescent="0.25">
      <c r="H58" s="65"/>
    </row>
    <row r="83" ht="36" customHeight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3BA5-BFAF-4ED4-8B59-24642737EC51}">
  <dimension ref="B28:L46"/>
  <sheetViews>
    <sheetView rightToLeft="1" topLeftCell="A13" workbookViewId="0">
      <selection activeCell="E47" sqref="E47"/>
    </sheetView>
  </sheetViews>
  <sheetFormatPr defaultRowHeight="13.8" x14ac:dyDescent="0.25"/>
  <cols>
    <col min="2" max="2" width="16.59765625" bestFit="1" customWidth="1"/>
    <col min="5" max="5" width="18.8984375" bestFit="1" customWidth="1"/>
    <col min="6" max="6" width="11" bestFit="1" customWidth="1"/>
    <col min="8" max="8" width="11" bestFit="1" customWidth="1"/>
    <col min="11" max="11" width="10.8984375" bestFit="1" customWidth="1"/>
  </cols>
  <sheetData>
    <row r="28" spans="2:5" x14ac:dyDescent="0.25">
      <c r="B28" t="s">
        <v>30</v>
      </c>
    </row>
    <row r="29" spans="2:5" x14ac:dyDescent="0.25">
      <c r="B29" t="s">
        <v>31</v>
      </c>
    </row>
    <row r="31" spans="2:5" x14ac:dyDescent="0.25">
      <c r="B31" t="s">
        <v>16</v>
      </c>
      <c r="C31" s="9">
        <v>89000</v>
      </c>
    </row>
    <row r="32" spans="2:5" x14ac:dyDescent="0.25">
      <c r="B32" t="s">
        <v>17</v>
      </c>
      <c r="C32" s="10">
        <v>0.05</v>
      </c>
      <c r="E32" s="11" t="s">
        <v>18</v>
      </c>
    </row>
    <row r="33" spans="2:12" x14ac:dyDescent="0.25">
      <c r="B33" t="s">
        <v>19</v>
      </c>
      <c r="C33" s="10">
        <v>0.03</v>
      </c>
      <c r="E33" s="12">
        <f>C31*(1-C32)</f>
        <v>84550</v>
      </c>
      <c r="F33" t="s">
        <v>13</v>
      </c>
    </row>
    <row r="34" spans="2:12" ht="14.4" thickBot="1" x14ac:dyDescent="0.3">
      <c r="B34" t="s">
        <v>20</v>
      </c>
      <c r="C34" s="13">
        <f>C31/3</f>
        <v>29666.666666666668</v>
      </c>
    </row>
    <row r="35" spans="2:12" x14ac:dyDescent="0.25">
      <c r="B35" t="s">
        <v>21</v>
      </c>
      <c r="C35" s="10">
        <v>0.01</v>
      </c>
      <c r="E35" s="14" t="s">
        <v>22</v>
      </c>
      <c r="F35" s="15"/>
      <c r="G35" s="15"/>
      <c r="H35" s="15"/>
      <c r="I35" s="15"/>
      <c r="J35" s="16"/>
    </row>
    <row r="36" spans="2:12" x14ac:dyDescent="0.25">
      <c r="B36" t="s">
        <v>23</v>
      </c>
      <c r="C36" s="3">
        <f>(1+C35)^12-1</f>
        <v>0.12682503013196977</v>
      </c>
      <c r="E36" s="17" t="s">
        <v>24</v>
      </c>
      <c r="F36" s="4">
        <f>C31*(1+C33)</f>
        <v>91670</v>
      </c>
      <c r="H36" s="4"/>
      <c r="J36" s="18"/>
    </row>
    <row r="37" spans="2:12" x14ac:dyDescent="0.25">
      <c r="B37" t="s">
        <v>25</v>
      </c>
      <c r="C37" s="3">
        <f>(1+C35)^6-1</f>
        <v>6.1520150601000134E-2</v>
      </c>
      <c r="E37" s="17"/>
      <c r="F37" s="4"/>
      <c r="H37" s="19" t="s">
        <v>27</v>
      </c>
      <c r="I37" s="19"/>
      <c r="J37" s="18"/>
      <c r="K37" s="180" t="s">
        <v>195</v>
      </c>
      <c r="L37" s="138"/>
    </row>
    <row r="38" spans="2:12" ht="14.4" thickBot="1" x14ac:dyDescent="0.3">
      <c r="G38" s="21"/>
      <c r="H38" s="22">
        <f>PV(1%,12,,-F36)</f>
        <v>81352.47048005664</v>
      </c>
      <c r="I38" s="132" t="s">
        <v>13</v>
      </c>
      <c r="J38" s="23"/>
      <c r="K38" s="20">
        <f>PV(C36,1,,-F36)</f>
        <v>81352.47048005664</v>
      </c>
      <c r="L38" s="21" t="s">
        <v>13</v>
      </c>
    </row>
    <row r="40" spans="2:12" x14ac:dyDescent="0.25">
      <c r="E40" s="11" t="s">
        <v>26</v>
      </c>
    </row>
    <row r="41" spans="2:12" x14ac:dyDescent="0.25">
      <c r="D41" s="177"/>
      <c r="E41" s="178"/>
      <c r="F41" s="179"/>
    </row>
    <row r="42" spans="2:12" x14ac:dyDescent="0.25">
      <c r="E42" s="24">
        <f>C34</f>
        <v>29666.666666666668</v>
      </c>
      <c r="F42" t="s">
        <v>28</v>
      </c>
      <c r="G42" s="5" t="s">
        <v>29</v>
      </c>
    </row>
    <row r="43" spans="2:12" x14ac:dyDescent="0.25">
      <c r="E43" s="10">
        <v>0.01</v>
      </c>
      <c r="F43" t="s">
        <v>10</v>
      </c>
      <c r="G43" t="s">
        <v>9</v>
      </c>
    </row>
    <row r="44" spans="2:12" x14ac:dyDescent="0.25">
      <c r="E44" s="3">
        <f>(1+E43)^6-1</f>
        <v>6.1520150601000134E-2</v>
      </c>
      <c r="F44" t="s">
        <v>10</v>
      </c>
      <c r="G44" s="5" t="s">
        <v>29</v>
      </c>
    </row>
    <row r="45" spans="2:12" x14ac:dyDescent="0.25">
      <c r="E45" s="7">
        <f>PV(E44,3,-E42,,0)</f>
        <v>79076.849316409556</v>
      </c>
      <c r="F45" s="1" t="s">
        <v>13</v>
      </c>
    </row>
    <row r="46" spans="2:12" x14ac:dyDescent="0.25">
      <c r="E46" t="s">
        <v>196</v>
      </c>
    </row>
  </sheetData>
  <mergeCells count="1">
    <mergeCell ref="K37:L3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0A49-CFD3-498B-908B-8351EFC6133B}">
  <dimension ref="G35:G39"/>
  <sheetViews>
    <sheetView rightToLeft="1" zoomScale="55" zoomScaleNormal="55" workbookViewId="0">
      <selection activeCell="Q43" sqref="Q43"/>
    </sheetView>
  </sheetViews>
  <sheetFormatPr defaultRowHeight="13.8" x14ac:dyDescent="0.25"/>
  <sheetData>
    <row r="35" spans="7:7" x14ac:dyDescent="0.25">
      <c r="G35">
        <v>2000</v>
      </c>
    </row>
    <row r="36" spans="7:7" x14ac:dyDescent="0.25">
      <c r="G36">
        <v>2000</v>
      </c>
    </row>
    <row r="37" spans="7:7" x14ac:dyDescent="0.25">
      <c r="G37">
        <v>2000</v>
      </c>
    </row>
    <row r="38" spans="7:7" x14ac:dyDescent="0.25">
      <c r="G38">
        <v>2000</v>
      </c>
    </row>
    <row r="39" spans="7:7" x14ac:dyDescent="0.25">
      <c r="G39">
        <v>2000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F73F-8C2E-4113-82AE-675B6532A279}">
  <dimension ref="C29:Q76"/>
  <sheetViews>
    <sheetView rightToLeft="1" topLeftCell="A56" workbookViewId="0">
      <selection activeCell="R16" sqref="R16"/>
    </sheetView>
  </sheetViews>
  <sheetFormatPr defaultRowHeight="13.8" x14ac:dyDescent="0.25"/>
  <sheetData>
    <row r="29" spans="14:17" x14ac:dyDescent="0.25">
      <c r="N29" s="116" t="s">
        <v>5</v>
      </c>
      <c r="O29" s="116"/>
      <c r="P29" s="116"/>
      <c r="Q29" s="116"/>
    </row>
    <row r="30" spans="14:17" x14ac:dyDescent="0.25">
      <c r="N30" s="116"/>
      <c r="O30" s="116"/>
      <c r="P30" s="116"/>
      <c r="Q30" s="116"/>
    </row>
    <row r="31" spans="14:17" x14ac:dyDescent="0.25">
      <c r="N31" s="116"/>
      <c r="O31" s="116"/>
      <c r="P31" s="116"/>
      <c r="Q31" s="116"/>
    </row>
    <row r="32" spans="14:17" x14ac:dyDescent="0.25">
      <c r="N32" s="116"/>
      <c r="O32" s="116"/>
      <c r="P32" s="116"/>
      <c r="Q32" s="116"/>
    </row>
    <row r="33" spans="14:17" x14ac:dyDescent="0.25">
      <c r="N33" s="116"/>
      <c r="O33" s="116"/>
      <c r="P33" s="116"/>
      <c r="Q33" s="116"/>
    </row>
    <row r="34" spans="14:17" x14ac:dyDescent="0.25">
      <c r="N34" s="116"/>
      <c r="O34" s="116"/>
      <c r="P34" s="116"/>
      <c r="Q34" s="116"/>
    </row>
    <row r="35" spans="14:17" x14ac:dyDescent="0.25">
      <c r="N35" s="116"/>
      <c r="O35" s="116"/>
      <c r="P35" s="116"/>
      <c r="Q35" s="116"/>
    </row>
    <row r="36" spans="14:17" x14ac:dyDescent="0.25">
      <c r="N36" s="116"/>
      <c r="O36" s="116"/>
      <c r="P36" s="116"/>
      <c r="Q36" s="116"/>
    </row>
    <row r="37" spans="14:17" x14ac:dyDescent="0.25">
      <c r="N37" s="116"/>
      <c r="O37" s="116"/>
      <c r="P37" s="116"/>
      <c r="Q37" s="116"/>
    </row>
    <row r="38" spans="14:17" x14ac:dyDescent="0.25">
      <c r="N38" s="116"/>
      <c r="O38" s="116"/>
      <c r="P38" s="116"/>
      <c r="Q38" s="116"/>
    </row>
    <row r="39" spans="14:17" x14ac:dyDescent="0.25">
      <c r="N39" s="116"/>
      <c r="O39" s="116"/>
      <c r="P39" s="116"/>
      <c r="Q39" s="116"/>
    </row>
    <row r="40" spans="14:17" x14ac:dyDescent="0.25">
      <c r="N40" s="116"/>
      <c r="O40" s="116"/>
      <c r="P40" s="116"/>
      <c r="Q40" s="116"/>
    </row>
    <row r="41" spans="14:17" x14ac:dyDescent="0.25">
      <c r="N41" s="116"/>
      <c r="O41" s="116"/>
      <c r="P41" s="116"/>
      <c r="Q41" s="116"/>
    </row>
    <row r="42" spans="14:17" x14ac:dyDescent="0.25">
      <c r="N42" s="116"/>
      <c r="O42" s="116"/>
      <c r="P42" s="116"/>
      <c r="Q42" s="116"/>
    </row>
    <row r="43" spans="14:17" x14ac:dyDescent="0.25">
      <c r="N43" s="116"/>
      <c r="O43" s="116"/>
      <c r="P43" s="116"/>
      <c r="Q43" s="116"/>
    </row>
    <row r="44" spans="14:17" x14ac:dyDescent="0.25">
      <c r="N44" s="116"/>
      <c r="O44" s="116"/>
      <c r="P44" s="116"/>
      <c r="Q44" s="116"/>
    </row>
    <row r="74" spans="3:17" x14ac:dyDescent="0.25">
      <c r="C74" t="s">
        <v>153</v>
      </c>
    </row>
    <row r="75" spans="3:17" x14ac:dyDescent="0.25">
      <c r="C75" t="s">
        <v>154</v>
      </c>
    </row>
    <row r="76" spans="3:17" ht="358.8" customHeight="1" x14ac:dyDescent="0.25">
      <c r="C76" s="117" t="s">
        <v>155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</row>
  </sheetData>
  <mergeCells count="2">
    <mergeCell ref="N29:Q44"/>
    <mergeCell ref="C76:Q7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4BD7-68EB-4E89-B700-2BA724246D99}">
  <sheetPr>
    <tabColor rgb="FFFFFF00"/>
  </sheetPr>
  <dimension ref="A1:V63"/>
  <sheetViews>
    <sheetView rightToLeft="1" topLeftCell="A22" zoomScaleNormal="100" workbookViewId="0">
      <selection activeCell="O22" sqref="O22:T22"/>
    </sheetView>
  </sheetViews>
  <sheetFormatPr defaultRowHeight="13.8" x14ac:dyDescent="0.25"/>
  <sheetData>
    <row r="1" spans="1:22" ht="13.8" customHeight="1" x14ac:dyDescent="0.25">
      <c r="A1" s="116" t="s">
        <v>156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22" ht="13.8" customHeight="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22" x14ac:dyDescent="0.25">
      <c r="O3" t="s">
        <v>115</v>
      </c>
    </row>
    <row r="6" spans="1:22" x14ac:dyDescent="0.25">
      <c r="O6" s="74"/>
      <c r="P6" s="74"/>
      <c r="Q6" s="74"/>
      <c r="R6" s="74"/>
      <c r="S6" s="74"/>
      <c r="T6" s="74"/>
      <c r="U6" s="74"/>
      <c r="V6" s="74"/>
    </row>
    <row r="7" spans="1:22" x14ac:dyDescent="0.25">
      <c r="O7" s="74"/>
      <c r="P7" s="74"/>
      <c r="Q7" s="74"/>
      <c r="R7" s="74"/>
      <c r="S7" s="74"/>
      <c r="T7" s="74"/>
      <c r="U7" s="74"/>
      <c r="V7" s="74"/>
    </row>
    <row r="8" spans="1:22" x14ac:dyDescent="0.25">
      <c r="O8" s="74"/>
      <c r="P8" s="74"/>
      <c r="Q8" s="74"/>
      <c r="R8" s="74"/>
      <c r="S8" s="74"/>
      <c r="T8" s="74"/>
      <c r="U8" s="74"/>
      <c r="V8" s="74"/>
    </row>
    <row r="9" spans="1:22" x14ac:dyDescent="0.25">
      <c r="O9" s="74"/>
      <c r="P9" s="74"/>
      <c r="Q9" s="74"/>
      <c r="R9" s="74"/>
      <c r="S9" s="74"/>
      <c r="T9" s="74"/>
      <c r="U9" s="74"/>
      <c r="V9" s="74"/>
    </row>
    <row r="10" spans="1:22" x14ac:dyDescent="0.25">
      <c r="O10" s="74"/>
      <c r="P10" s="74"/>
      <c r="Q10" s="74"/>
      <c r="R10" s="74"/>
      <c r="S10" s="74"/>
      <c r="T10" s="74"/>
      <c r="U10" s="74"/>
      <c r="V10" s="74"/>
    </row>
    <row r="11" spans="1:22" x14ac:dyDescent="0.25">
      <c r="O11" s="181"/>
      <c r="P11" s="181"/>
      <c r="Q11" s="181"/>
      <c r="R11" s="181"/>
      <c r="S11" s="181"/>
      <c r="T11" s="181"/>
      <c r="U11" s="181"/>
      <c r="V11" s="74"/>
    </row>
    <row r="12" spans="1:22" x14ac:dyDescent="0.25">
      <c r="O12" s="181" t="s">
        <v>116</v>
      </c>
      <c r="P12" s="181"/>
      <c r="Q12" s="181"/>
      <c r="R12" s="181"/>
      <c r="S12" s="181"/>
      <c r="T12" s="181"/>
      <c r="U12" s="181"/>
      <c r="V12" s="74"/>
    </row>
    <row r="13" spans="1:22" x14ac:dyDescent="0.25">
      <c r="O13" s="181"/>
      <c r="P13" s="181"/>
      <c r="Q13" s="181"/>
      <c r="R13" s="181"/>
      <c r="S13" s="181"/>
      <c r="T13" s="181"/>
      <c r="U13" s="181"/>
      <c r="V13" s="74"/>
    </row>
    <row r="14" spans="1:22" x14ac:dyDescent="0.25">
      <c r="O14" s="181" t="s">
        <v>117</v>
      </c>
      <c r="P14" s="181"/>
      <c r="Q14" s="181"/>
      <c r="R14" s="181"/>
      <c r="S14" s="181"/>
      <c r="T14" s="181"/>
      <c r="U14" s="181"/>
      <c r="V14" s="74"/>
    </row>
    <row r="15" spans="1:22" x14ac:dyDescent="0.25">
      <c r="O15" s="181" t="s">
        <v>118</v>
      </c>
      <c r="P15" s="181"/>
      <c r="Q15" s="181"/>
      <c r="R15" s="181"/>
      <c r="S15" s="181"/>
      <c r="T15" s="181"/>
      <c r="U15" s="181"/>
      <c r="V15" s="74"/>
    </row>
    <row r="16" spans="1:22" x14ac:dyDescent="0.25">
      <c r="O16" s="181"/>
      <c r="P16" s="181"/>
      <c r="Q16" s="181"/>
      <c r="R16" s="181"/>
      <c r="S16" s="181"/>
      <c r="T16" s="181"/>
      <c r="U16" s="181"/>
      <c r="V16" s="74"/>
    </row>
    <row r="17" spans="14:22" x14ac:dyDescent="0.25">
      <c r="O17" s="181" t="s">
        <v>119</v>
      </c>
      <c r="P17" s="181"/>
      <c r="Q17" s="181"/>
      <c r="R17" s="181"/>
      <c r="S17" s="181"/>
      <c r="T17" s="181"/>
      <c r="U17" s="181"/>
      <c r="V17" s="74"/>
    </row>
    <row r="18" spans="14:22" x14ac:dyDescent="0.25">
      <c r="O18" s="181" t="s">
        <v>120</v>
      </c>
      <c r="P18" s="181"/>
      <c r="Q18" s="181"/>
      <c r="R18" s="181"/>
      <c r="S18" s="181"/>
      <c r="T18" s="181"/>
      <c r="U18" s="181"/>
      <c r="V18" s="74"/>
    </row>
    <row r="19" spans="14:22" x14ac:dyDescent="0.25">
      <c r="O19" s="181"/>
      <c r="P19" s="181"/>
      <c r="Q19" s="181"/>
      <c r="R19" s="181"/>
      <c r="S19" s="181"/>
      <c r="T19" s="181"/>
      <c r="U19" s="181"/>
      <c r="V19" s="74"/>
    </row>
    <row r="20" spans="14:22" x14ac:dyDescent="0.25">
      <c r="O20" s="181">
        <v>240000</v>
      </c>
      <c r="P20" s="181" t="s">
        <v>13</v>
      </c>
      <c r="Q20" s="181"/>
      <c r="R20" s="181"/>
      <c r="S20" s="181"/>
      <c r="T20" s="181"/>
      <c r="U20" s="181"/>
      <c r="V20" s="74"/>
    </row>
    <row r="22" spans="14:22" ht="20.399999999999999" x14ac:dyDescent="0.35">
      <c r="O22" s="182" t="s">
        <v>197</v>
      </c>
      <c r="P22" s="182"/>
      <c r="Q22" s="182"/>
      <c r="R22" s="182"/>
      <c r="S22" s="182"/>
      <c r="T22" s="182"/>
    </row>
    <row r="24" spans="14:22" x14ac:dyDescent="0.25">
      <c r="O24" t="s">
        <v>121</v>
      </c>
    </row>
    <row r="25" spans="14:22" x14ac:dyDescent="0.25">
      <c r="O25" t="s">
        <v>122</v>
      </c>
    </row>
    <row r="26" spans="14:22" x14ac:dyDescent="0.25">
      <c r="N26" t="s">
        <v>123</v>
      </c>
      <c r="O26">
        <v>4</v>
      </c>
    </row>
    <row r="27" spans="14:22" x14ac:dyDescent="0.25">
      <c r="N27" t="s">
        <v>123</v>
      </c>
      <c r="O27">
        <v>5</v>
      </c>
    </row>
    <row r="28" spans="14:22" x14ac:dyDescent="0.25">
      <c r="N28" t="s">
        <v>123</v>
      </c>
      <c r="O28">
        <v>6</v>
      </c>
    </row>
    <row r="30" spans="14:22" x14ac:dyDescent="0.25">
      <c r="O30" t="s">
        <v>124</v>
      </c>
    </row>
    <row r="31" spans="14:22" x14ac:dyDescent="0.25">
      <c r="O31" t="s">
        <v>125</v>
      </c>
    </row>
    <row r="33" spans="15:16" x14ac:dyDescent="0.25">
      <c r="O33">
        <v>4</v>
      </c>
      <c r="P33">
        <v>40000</v>
      </c>
    </row>
    <row r="34" spans="15:16" x14ac:dyDescent="0.25">
      <c r="O34">
        <v>5</v>
      </c>
      <c r="P34">
        <v>40000</v>
      </c>
    </row>
    <row r="35" spans="15:16" x14ac:dyDescent="0.25">
      <c r="O35">
        <v>6</v>
      </c>
      <c r="P35">
        <v>40000</v>
      </c>
    </row>
    <row r="37" spans="15:16" x14ac:dyDescent="0.25">
      <c r="O37" t="s">
        <v>126</v>
      </c>
    </row>
    <row r="38" spans="15:16" x14ac:dyDescent="0.25">
      <c r="O38">
        <v>1</v>
      </c>
      <c r="P38">
        <v>40000</v>
      </c>
    </row>
    <row r="39" spans="15:16" x14ac:dyDescent="0.25">
      <c r="O39">
        <v>2</v>
      </c>
      <c r="P39">
        <v>40000</v>
      </c>
    </row>
    <row r="40" spans="15:16" x14ac:dyDescent="0.25">
      <c r="O40">
        <v>3</v>
      </c>
      <c r="P40">
        <v>40000</v>
      </c>
    </row>
    <row r="43" spans="15:16" x14ac:dyDescent="0.25">
      <c r="O43" t="s">
        <v>127</v>
      </c>
    </row>
    <row r="58" spans="12:16" x14ac:dyDescent="0.25">
      <c r="L58" t="s">
        <v>128</v>
      </c>
    </row>
    <row r="60" spans="12:16" x14ac:dyDescent="0.25">
      <c r="L60" t="s">
        <v>48</v>
      </c>
    </row>
    <row r="62" spans="12:16" x14ac:dyDescent="0.25">
      <c r="O62" s="1" t="s">
        <v>129</v>
      </c>
      <c r="P62" s="1"/>
    </row>
    <row r="63" spans="12:16" x14ac:dyDescent="0.25">
      <c r="O63" s="1"/>
      <c r="P63" s="1"/>
    </row>
  </sheetData>
  <mergeCells count="1">
    <mergeCell ref="A1:S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B267-AF62-4D6A-9261-499E5F1BDF7E}">
  <dimension ref="A1:T64"/>
  <sheetViews>
    <sheetView rightToLeft="1" topLeftCell="I1" zoomScale="85" zoomScaleNormal="85" workbookViewId="0">
      <selection activeCell="P18" sqref="P18"/>
    </sheetView>
  </sheetViews>
  <sheetFormatPr defaultRowHeight="13.8" x14ac:dyDescent="0.25"/>
  <cols>
    <col min="1" max="5" width="8.796875" style="66"/>
    <col min="6" max="6" width="32.3984375" style="66" customWidth="1"/>
    <col min="7" max="11" width="8.796875" style="66"/>
    <col min="12" max="12" width="16.5" style="66" bestFit="1" customWidth="1"/>
    <col min="13" max="14" width="8.796875" style="66"/>
    <col min="15" max="15" width="15.3984375" style="66" bestFit="1" customWidth="1"/>
    <col min="16" max="16" width="41.8984375" style="66" bestFit="1" customWidth="1"/>
    <col min="17" max="17" width="10.8984375" style="66" bestFit="1" customWidth="1"/>
    <col min="18" max="18" width="44.8984375" style="66" customWidth="1"/>
    <col min="19" max="16384" width="8.796875" style="66"/>
  </cols>
  <sheetData>
    <row r="1" spans="1:19" ht="13.8" customHeight="1" x14ac:dyDescent="0.25">
      <c r="A1" s="118" t="s">
        <v>156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42" customHeight="1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7" spans="1:19" x14ac:dyDescent="0.25">
      <c r="P7" s="66" t="s">
        <v>106</v>
      </c>
      <c r="R7" s="66" t="s">
        <v>107</v>
      </c>
    </row>
    <row r="8" spans="1:19" x14ac:dyDescent="0.25">
      <c r="P8" s="66">
        <f>4%/4</f>
        <v>0.01</v>
      </c>
      <c r="R8" s="66">
        <f>25*1200</f>
        <v>30000</v>
      </c>
    </row>
    <row r="10" spans="1:19" x14ac:dyDescent="0.25">
      <c r="Q10" s="66">
        <v>12</v>
      </c>
      <c r="R10" s="66" t="s">
        <v>108</v>
      </c>
    </row>
    <row r="11" spans="1:19" x14ac:dyDescent="0.25">
      <c r="Q11" s="66" t="s">
        <v>109</v>
      </c>
      <c r="R11" s="66">
        <f>1200*12</f>
        <v>14400</v>
      </c>
    </row>
    <row r="13" spans="1:19" x14ac:dyDescent="0.25">
      <c r="Q13" s="66" t="s">
        <v>110</v>
      </c>
    </row>
    <row r="14" spans="1:19" x14ac:dyDescent="0.25">
      <c r="R14" s="66">
        <f>R8-R11</f>
        <v>15600</v>
      </c>
    </row>
    <row r="17" spans="6:19" x14ac:dyDescent="0.25">
      <c r="P17" s="66" t="s">
        <v>198</v>
      </c>
    </row>
    <row r="18" spans="6:19" x14ac:dyDescent="0.25">
      <c r="P18" s="66" t="s">
        <v>111</v>
      </c>
      <c r="Q18" s="66" t="s">
        <v>82</v>
      </c>
      <c r="R18" s="66" t="s">
        <v>112</v>
      </c>
      <c r="S18" s="66" t="s">
        <v>113</v>
      </c>
    </row>
    <row r="19" spans="6:19" x14ac:dyDescent="0.25">
      <c r="P19" s="66">
        <f>S19*R19</f>
        <v>156</v>
      </c>
      <c r="R19" s="66">
        <f>R14</f>
        <v>15600</v>
      </c>
      <c r="S19" s="67">
        <v>0.01</v>
      </c>
    </row>
    <row r="24" spans="6:19" x14ac:dyDescent="0.25">
      <c r="Q24" s="68"/>
    </row>
    <row r="26" spans="6:19" ht="14.4" thickBot="1" x14ac:dyDescent="0.3">
      <c r="P26" s="69"/>
    </row>
    <row r="27" spans="6:19" ht="14.4" thickBot="1" x14ac:dyDescent="0.3">
      <c r="P27" s="70"/>
    </row>
    <row r="28" spans="6:19" x14ac:dyDescent="0.25">
      <c r="S28" s="67"/>
    </row>
    <row r="30" spans="6:19" ht="141.6" customHeight="1" x14ac:dyDescent="0.25">
      <c r="F30" s="71" t="s">
        <v>114</v>
      </c>
      <c r="P30"/>
    </row>
    <row r="37" spans="6:16" x14ac:dyDescent="0.25">
      <c r="P37" s="66" t="s">
        <v>160</v>
      </c>
    </row>
    <row r="38" spans="6:16" x14ac:dyDescent="0.25">
      <c r="F38" s="66">
        <v>1200</v>
      </c>
    </row>
    <row r="39" spans="6:16" x14ac:dyDescent="0.25">
      <c r="F39" s="66">
        <v>1200</v>
      </c>
    </row>
    <row r="40" spans="6:16" x14ac:dyDescent="0.25">
      <c r="F40" s="66">
        <v>1200</v>
      </c>
    </row>
    <row r="41" spans="6:16" x14ac:dyDescent="0.25">
      <c r="F41" s="66">
        <v>1200</v>
      </c>
    </row>
    <row r="42" spans="6:16" x14ac:dyDescent="0.25">
      <c r="F42" s="66">
        <v>1200</v>
      </c>
    </row>
    <row r="43" spans="6:16" x14ac:dyDescent="0.25">
      <c r="F43" s="66">
        <v>1200</v>
      </c>
    </row>
    <row r="44" spans="6:16" x14ac:dyDescent="0.25">
      <c r="F44" s="66">
        <v>1200</v>
      </c>
    </row>
    <row r="45" spans="6:16" x14ac:dyDescent="0.25">
      <c r="F45" s="66">
        <v>1200</v>
      </c>
    </row>
    <row r="46" spans="6:16" x14ac:dyDescent="0.25">
      <c r="F46" s="66">
        <v>1200</v>
      </c>
    </row>
    <row r="47" spans="6:16" x14ac:dyDescent="0.25">
      <c r="F47" s="66">
        <v>1200</v>
      </c>
    </row>
    <row r="48" spans="6:16" x14ac:dyDescent="0.25">
      <c r="F48" s="66">
        <v>1200</v>
      </c>
    </row>
    <row r="49" spans="6:20" x14ac:dyDescent="0.25">
      <c r="F49" s="66">
        <v>1200</v>
      </c>
    </row>
    <row r="50" spans="6:20" x14ac:dyDescent="0.25">
      <c r="F50" s="66">
        <v>1200</v>
      </c>
    </row>
    <row r="51" spans="6:20" x14ac:dyDescent="0.25">
      <c r="F51" s="66">
        <v>1200</v>
      </c>
    </row>
    <row r="52" spans="6:20" x14ac:dyDescent="0.25">
      <c r="F52" s="66">
        <v>1200</v>
      </c>
    </row>
    <row r="53" spans="6:20" x14ac:dyDescent="0.25">
      <c r="F53" s="66">
        <v>1200</v>
      </c>
    </row>
    <row r="54" spans="6:20" x14ac:dyDescent="0.25">
      <c r="F54" s="66">
        <v>1200</v>
      </c>
    </row>
    <row r="55" spans="6:20" x14ac:dyDescent="0.25">
      <c r="F55" s="66">
        <v>1200</v>
      </c>
    </row>
    <row r="56" spans="6:20" x14ac:dyDescent="0.25">
      <c r="F56" s="66">
        <v>1200</v>
      </c>
    </row>
    <row r="57" spans="6:20" x14ac:dyDescent="0.25">
      <c r="F57" s="66">
        <v>1200</v>
      </c>
    </row>
    <row r="58" spans="6:20" x14ac:dyDescent="0.25">
      <c r="F58" s="66">
        <v>1200</v>
      </c>
    </row>
    <row r="59" spans="6:20" x14ac:dyDescent="0.25">
      <c r="F59" s="66">
        <v>1200</v>
      </c>
    </row>
    <row r="60" spans="6:20" x14ac:dyDescent="0.25">
      <c r="F60" s="66">
        <v>1200</v>
      </c>
    </row>
    <row r="61" spans="6:20" x14ac:dyDescent="0.25">
      <c r="F61" s="66">
        <v>1200</v>
      </c>
    </row>
    <row r="62" spans="6:20" x14ac:dyDescent="0.25">
      <c r="F62" s="66">
        <v>1200</v>
      </c>
    </row>
    <row r="64" spans="6:20" x14ac:dyDescent="0.25">
      <c r="P64" s="72"/>
      <c r="Q64" s="73"/>
      <c r="R64" s="73"/>
      <c r="S64" s="73"/>
      <c r="T64" s="73"/>
    </row>
  </sheetData>
  <mergeCells count="1">
    <mergeCell ref="A1:S2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70228-FDA0-4AA3-92A9-9B25A935B708}">
  <sheetPr>
    <tabColor rgb="FF92D050"/>
  </sheetPr>
  <dimension ref="A1:U99"/>
  <sheetViews>
    <sheetView rightToLeft="1" topLeftCell="A55" zoomScale="70" zoomScaleNormal="70" workbookViewId="0">
      <selection activeCell="S48" sqref="S48"/>
    </sheetView>
  </sheetViews>
  <sheetFormatPr defaultRowHeight="13.8" x14ac:dyDescent="0.25"/>
  <cols>
    <col min="3" max="3" width="16.5" customWidth="1"/>
    <col min="4" max="4" width="25.5" bestFit="1" customWidth="1"/>
    <col min="5" max="5" width="32.09765625" bestFit="1" customWidth="1"/>
    <col min="6" max="6" width="23.19921875" customWidth="1"/>
    <col min="20" max="20" width="12" bestFit="1" customWidth="1"/>
  </cols>
  <sheetData>
    <row r="1" spans="1:19" x14ac:dyDescent="0.25">
      <c r="A1" s="119" t="s">
        <v>157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4" spans="1:19" x14ac:dyDescent="0.25">
      <c r="A4" t="s">
        <v>130</v>
      </c>
    </row>
    <row r="6" spans="1:19" x14ac:dyDescent="0.25">
      <c r="A6" t="s">
        <v>164</v>
      </c>
    </row>
    <row r="8" spans="1:19" x14ac:dyDescent="0.25">
      <c r="A8" t="s">
        <v>131</v>
      </c>
    </row>
    <row r="10" spans="1:19" x14ac:dyDescent="0.25">
      <c r="A10" t="s">
        <v>132</v>
      </c>
    </row>
    <row r="12" spans="1:19" x14ac:dyDescent="0.25">
      <c r="A12" t="s">
        <v>161</v>
      </c>
    </row>
    <row r="14" spans="1:19" x14ac:dyDescent="0.25">
      <c r="E14" t="s">
        <v>162</v>
      </c>
    </row>
    <row r="23" spans="20:21" x14ac:dyDescent="0.25">
      <c r="T23">
        <v>10000</v>
      </c>
      <c r="U23" t="s">
        <v>28</v>
      </c>
    </row>
    <row r="24" spans="20:21" x14ac:dyDescent="0.25">
      <c r="T24">
        <v>120</v>
      </c>
      <c r="U24" t="s">
        <v>32</v>
      </c>
    </row>
    <row r="25" spans="20:21" x14ac:dyDescent="0.25">
      <c r="T25">
        <f>(1+6.5%)^(1/12)-1</f>
        <v>5.2616942768477504E-3</v>
      </c>
      <c r="U25" t="s">
        <v>163</v>
      </c>
    </row>
    <row r="26" spans="20:21" x14ac:dyDescent="0.25">
      <c r="T26" s="4">
        <f>PV(T25,120,-T23)</f>
        <v>888067.49289015238</v>
      </c>
    </row>
    <row r="28" spans="20:21" x14ac:dyDescent="0.25">
      <c r="T28" s="4">
        <f>IPMT(T25,88,120,-T26)</f>
        <v>1590.1436305111893</v>
      </c>
    </row>
    <row r="61" spans="2:6" ht="32.4" x14ac:dyDescent="0.55000000000000004">
      <c r="B61" s="31"/>
      <c r="C61" s="31"/>
      <c r="D61" s="31"/>
      <c r="E61" s="31"/>
      <c r="F61" s="31"/>
    </row>
    <row r="62" spans="2:6" ht="32.4" x14ac:dyDescent="0.55000000000000004">
      <c r="B62" s="31"/>
      <c r="C62" s="31" t="s">
        <v>49</v>
      </c>
      <c r="D62" s="31"/>
      <c r="E62" s="31"/>
      <c r="F62" s="31"/>
    </row>
    <row r="63" spans="2:6" ht="32.4" x14ac:dyDescent="0.55000000000000004">
      <c r="B63" s="31"/>
      <c r="C63" s="31"/>
      <c r="D63" s="31"/>
      <c r="E63" s="31"/>
      <c r="F63" s="31"/>
    </row>
    <row r="90" spans="4:7" ht="15.6" x14ac:dyDescent="0.3">
      <c r="D90" s="75" t="s">
        <v>133</v>
      </c>
      <c r="E90" s="76"/>
      <c r="F90" s="76"/>
    </row>
    <row r="91" spans="4:7" ht="15.6" x14ac:dyDescent="0.3">
      <c r="D91" s="77" t="s">
        <v>134</v>
      </c>
      <c r="E91" s="78"/>
      <c r="F91" s="77" t="s">
        <v>135</v>
      </c>
      <c r="G91" t="s">
        <v>136</v>
      </c>
    </row>
    <row r="92" spans="4:7" ht="15.6" x14ac:dyDescent="0.3">
      <c r="D92" s="76"/>
      <c r="E92" s="78"/>
      <c r="F92" s="79"/>
    </row>
    <row r="93" spans="4:7" ht="15.6" x14ac:dyDescent="0.3">
      <c r="D93" s="76" t="s">
        <v>137</v>
      </c>
      <c r="E93" s="78" t="s">
        <v>138</v>
      </c>
      <c r="F93" s="80">
        <f>25*4</f>
        <v>100</v>
      </c>
    </row>
    <row r="94" spans="4:7" ht="15.6" x14ac:dyDescent="0.3">
      <c r="D94" s="76" t="s">
        <v>139</v>
      </c>
      <c r="E94" s="78" t="s">
        <v>23</v>
      </c>
      <c r="F94" s="81">
        <v>8.1199999999999994E-2</v>
      </c>
    </row>
    <row r="95" spans="4:7" ht="15.6" x14ac:dyDescent="0.3">
      <c r="D95" s="76" t="s">
        <v>140</v>
      </c>
      <c r="E95" s="78" t="s">
        <v>54</v>
      </c>
      <c r="F95" s="82">
        <f>(1+F94)^0.25-1</f>
        <v>1.970960303631375E-2</v>
      </c>
    </row>
    <row r="96" spans="4:7" ht="15.6" x14ac:dyDescent="0.3">
      <c r="D96" s="78" t="s">
        <v>28</v>
      </c>
      <c r="E96" s="78" t="s">
        <v>141</v>
      </c>
      <c r="F96" s="83">
        <v>45945</v>
      </c>
    </row>
    <row r="97" spans="4:8" ht="15.6" x14ac:dyDescent="0.3">
      <c r="D97" s="76"/>
      <c r="E97" s="78"/>
      <c r="F97" s="79"/>
    </row>
    <row r="98" spans="4:8" ht="16.2" thickBot="1" x14ac:dyDescent="0.35">
      <c r="D98" s="77" t="s">
        <v>142</v>
      </c>
      <c r="E98" s="78"/>
      <c r="F98" s="84">
        <f>PV(F95,F93,-F96)</f>
        <v>2000035.0868432366</v>
      </c>
    </row>
    <row r="99" spans="4:8" ht="16.2" thickBot="1" x14ac:dyDescent="0.35">
      <c r="D99" s="76" t="s">
        <v>143</v>
      </c>
      <c r="E99" s="78"/>
      <c r="F99" s="85">
        <f>IPMT(F95,80,F93,-F98)</f>
        <v>15449.794699387479</v>
      </c>
      <c r="G99" s="86" t="s">
        <v>5</v>
      </c>
      <c r="H99" s="87"/>
    </row>
  </sheetData>
  <mergeCells count="1">
    <mergeCell ref="A1:S2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562D-ADC4-426C-9920-528B330DE92F}">
  <dimension ref="A1:S34"/>
  <sheetViews>
    <sheetView rightToLeft="1" workbookViewId="0">
      <selection activeCell="D36" sqref="D36"/>
    </sheetView>
  </sheetViews>
  <sheetFormatPr defaultRowHeight="13.8" x14ac:dyDescent="0.25"/>
  <cols>
    <col min="2" max="2" width="20.09765625" bestFit="1" customWidth="1"/>
    <col min="3" max="3" width="22.59765625" customWidth="1"/>
    <col min="16" max="16" width="12" bestFit="1" customWidth="1"/>
    <col min="17" max="17" width="10" bestFit="1" customWidth="1"/>
  </cols>
  <sheetData>
    <row r="1" spans="1:19" x14ac:dyDescent="0.25">
      <c r="A1" s="119" t="s">
        <v>157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19" spans="2:17" x14ac:dyDescent="0.25">
      <c r="Q19" s="4"/>
    </row>
    <row r="20" spans="2:17" x14ac:dyDescent="0.25">
      <c r="P20" s="4"/>
    </row>
    <row r="21" spans="2:17" x14ac:dyDescent="0.25">
      <c r="P21" s="4"/>
    </row>
    <row r="23" spans="2:17" ht="14.4" x14ac:dyDescent="0.3">
      <c r="B23" s="88" t="s">
        <v>144</v>
      </c>
      <c r="C23" s="89">
        <v>500000</v>
      </c>
      <c r="D23" s="90"/>
      <c r="E23" s="91"/>
      <c r="F23" s="91"/>
      <c r="G23" s="91"/>
      <c r="P23" s="4"/>
    </row>
    <row r="24" spans="2:17" ht="14.4" x14ac:dyDescent="0.3">
      <c r="B24" s="88" t="s">
        <v>145</v>
      </c>
      <c r="C24" s="90">
        <v>10</v>
      </c>
      <c r="D24" s="90"/>
      <c r="E24" s="91"/>
      <c r="F24" s="91"/>
      <c r="G24" s="91"/>
    </row>
    <row r="25" spans="2:17" ht="14.4" x14ac:dyDescent="0.3">
      <c r="B25" s="88" t="s">
        <v>146</v>
      </c>
      <c r="C25" s="90">
        <f>C24*12</f>
        <v>120</v>
      </c>
      <c r="D25" s="90"/>
      <c r="E25" s="91"/>
      <c r="F25" s="91"/>
      <c r="G25" s="91"/>
    </row>
    <row r="26" spans="2:17" ht="14.4" x14ac:dyDescent="0.3">
      <c r="B26" s="88" t="s">
        <v>147</v>
      </c>
      <c r="C26" s="92">
        <v>0.06</v>
      </c>
      <c r="D26" s="90"/>
      <c r="E26" s="91"/>
      <c r="F26" s="91"/>
      <c r="G26" s="91"/>
    </row>
    <row r="27" spans="2:17" ht="14.4" x14ac:dyDescent="0.3">
      <c r="B27" s="88" t="s">
        <v>21</v>
      </c>
      <c r="C27" s="93">
        <f>C26/12</f>
        <v>5.0000000000000001E-3</v>
      </c>
      <c r="D27" s="90"/>
      <c r="E27" s="91"/>
      <c r="F27" s="91"/>
      <c r="G27" s="91"/>
    </row>
    <row r="28" spans="2:17" ht="14.4" x14ac:dyDescent="0.3">
      <c r="B28" s="88"/>
      <c r="C28" s="90"/>
      <c r="D28" s="90"/>
      <c r="E28" s="91"/>
      <c r="F28" s="91"/>
      <c r="G28" s="91"/>
    </row>
    <row r="29" spans="2:17" ht="14.4" x14ac:dyDescent="0.3">
      <c r="B29" s="94" t="s">
        <v>148</v>
      </c>
      <c r="C29" s="95">
        <f>PMT(C27,C25,-C23)</f>
        <v>5551.0250970824718</v>
      </c>
      <c r="D29" s="90"/>
      <c r="E29" s="91"/>
      <c r="F29" s="91"/>
      <c r="G29" s="91"/>
    </row>
    <row r="30" spans="2:17" ht="14.4" x14ac:dyDescent="0.3">
      <c r="B30" s="96"/>
      <c r="C30" s="96"/>
      <c r="D30" s="97"/>
      <c r="E30" s="91"/>
      <c r="F30" s="91"/>
      <c r="G30" s="91"/>
    </row>
    <row r="31" spans="2:17" ht="14.4" x14ac:dyDescent="0.3">
      <c r="B31" s="96" t="s">
        <v>149</v>
      </c>
      <c r="C31" s="98">
        <f>PV(C27,C25-72,-C29)</f>
        <v>236364.41265420814</v>
      </c>
      <c r="D31" s="97" t="s">
        <v>150</v>
      </c>
      <c r="E31" s="91"/>
      <c r="F31" s="91"/>
      <c r="G31" s="91"/>
    </row>
    <row r="32" spans="2:17" ht="14.4" x14ac:dyDescent="0.3">
      <c r="B32" s="96" t="s">
        <v>151</v>
      </c>
      <c r="C32" s="99">
        <f>IPMT(C27,72,C25,-C23)</f>
        <v>1203.5593917974979</v>
      </c>
      <c r="D32" s="97"/>
      <c r="E32" s="91"/>
      <c r="F32" s="91"/>
      <c r="G32" s="91"/>
    </row>
    <row r="33" spans="2:7" ht="14.4" x14ac:dyDescent="0.3">
      <c r="B33" s="96" t="s">
        <v>152</v>
      </c>
      <c r="C33" s="99">
        <f>PPMT(C27,72,C25,-C23)</f>
        <v>4347.4657052849743</v>
      </c>
      <c r="D33" s="97"/>
      <c r="E33" s="91"/>
      <c r="F33" s="91"/>
      <c r="G33" s="91"/>
    </row>
    <row r="34" spans="2:7" ht="14.4" x14ac:dyDescent="0.3">
      <c r="B34" s="100"/>
      <c r="C34" s="96"/>
      <c r="D34" s="97"/>
      <c r="E34" s="91"/>
      <c r="F34" s="91"/>
      <c r="G34" s="91"/>
    </row>
  </sheetData>
  <mergeCells count="1">
    <mergeCell ref="A1:S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3CF1D-0039-4B34-862E-6DD5DEEF7D7C}">
  <dimension ref="A1"/>
  <sheetViews>
    <sheetView rightToLeft="1" workbookViewId="0">
      <selection activeCell="O37" sqref="O37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7AE79-4290-4D06-9F27-6B518E272236}">
  <dimension ref="A1:R62"/>
  <sheetViews>
    <sheetView rightToLeft="1" zoomScale="70" zoomScaleNormal="70" workbookViewId="0">
      <selection activeCell="D2" sqref="D2"/>
    </sheetView>
  </sheetViews>
  <sheetFormatPr defaultRowHeight="13.8" x14ac:dyDescent="0.25"/>
  <cols>
    <col min="9" max="9" width="56.69921875" customWidth="1"/>
    <col min="10" max="10" width="23.8984375" customWidth="1"/>
    <col min="11" max="11" width="29.8984375" customWidth="1"/>
    <col min="13" max="13" width="12" bestFit="1" customWidth="1"/>
    <col min="14" max="14" width="4.09765625" customWidth="1"/>
    <col min="15" max="15" width="25.3984375" customWidth="1"/>
    <col min="16" max="16" width="37.5" customWidth="1"/>
    <col min="17" max="17" width="60.3984375" customWidth="1"/>
  </cols>
  <sheetData>
    <row r="1" spans="1:18" ht="32.4" x14ac:dyDescent="0.25">
      <c r="A1" s="19"/>
      <c r="G1" s="114" t="s">
        <v>159</v>
      </c>
      <c r="H1" s="114"/>
      <c r="I1" s="114"/>
    </row>
    <row r="2" spans="1:18" ht="32.4" x14ac:dyDescent="0.55000000000000004">
      <c r="G2" s="106"/>
      <c r="H2" s="105" t="s">
        <v>76</v>
      </c>
      <c r="I2" s="106"/>
    </row>
    <row r="3" spans="1:18" ht="32.4" x14ac:dyDescent="0.55000000000000004">
      <c r="G3" s="106"/>
      <c r="H3" s="106" t="s">
        <v>32</v>
      </c>
      <c r="I3" s="106"/>
    </row>
    <row r="4" spans="1:18" ht="32.4" x14ac:dyDescent="0.55000000000000004">
      <c r="A4" s="34"/>
      <c r="B4" s="34"/>
      <c r="C4" s="34"/>
      <c r="G4" s="106"/>
      <c r="H4" s="106"/>
      <c r="I4" s="106"/>
      <c r="L4" s="34"/>
      <c r="M4" s="34"/>
      <c r="N4" s="34"/>
      <c r="O4" s="34"/>
      <c r="P4" s="34"/>
      <c r="Q4" s="34"/>
      <c r="R4" s="34"/>
    </row>
    <row r="5" spans="1:18" ht="15" x14ac:dyDescent="0.25">
      <c r="A5" s="34"/>
      <c r="B5" s="34"/>
      <c r="C5" s="34"/>
      <c r="L5" s="34"/>
      <c r="M5" s="34"/>
      <c r="N5" s="34"/>
      <c r="O5" s="34"/>
      <c r="P5" s="34"/>
      <c r="Q5" s="34"/>
      <c r="R5" s="34"/>
    </row>
    <row r="6" spans="1:18" ht="24.6" x14ac:dyDescent="0.25">
      <c r="A6" s="34"/>
      <c r="B6" s="34"/>
      <c r="C6" s="34"/>
      <c r="K6" s="35" t="s">
        <v>77</v>
      </c>
      <c r="L6" s="34"/>
      <c r="M6" s="34"/>
      <c r="N6" s="36"/>
      <c r="O6" s="36"/>
      <c r="P6" s="36"/>
      <c r="Q6" s="34"/>
      <c r="R6" s="34"/>
    </row>
    <row r="7" spans="1:18" ht="24.6" x14ac:dyDescent="0.25">
      <c r="A7" s="34"/>
      <c r="B7" s="34"/>
      <c r="C7" s="34"/>
      <c r="K7" s="34"/>
      <c r="L7" s="34"/>
      <c r="M7" s="34"/>
      <c r="N7" s="36"/>
      <c r="O7" s="36"/>
      <c r="P7" s="36"/>
      <c r="Q7" s="34"/>
      <c r="R7" s="34"/>
    </row>
    <row r="8" spans="1:18" ht="27.6" x14ac:dyDescent="0.25">
      <c r="A8" s="34"/>
      <c r="B8" s="34"/>
      <c r="C8" s="34"/>
      <c r="K8" s="37"/>
      <c r="L8" s="37"/>
      <c r="M8" s="37">
        <v>50000</v>
      </c>
      <c r="N8" s="37"/>
      <c r="O8" s="37" t="s">
        <v>13</v>
      </c>
      <c r="P8" s="36"/>
      <c r="Q8" s="34"/>
      <c r="R8" s="34"/>
    </row>
    <row r="9" spans="1:18" ht="27.6" x14ac:dyDescent="0.25">
      <c r="A9" s="34"/>
      <c r="B9" s="34"/>
      <c r="C9" s="34"/>
      <c r="K9" s="37"/>
      <c r="L9" s="37"/>
      <c r="M9" s="37">
        <v>52000</v>
      </c>
      <c r="N9" s="37"/>
      <c r="O9" s="37" t="s">
        <v>78</v>
      </c>
      <c r="P9" s="36"/>
      <c r="Q9" s="34"/>
      <c r="R9" s="34"/>
    </row>
    <row r="10" spans="1:18" ht="27.6" x14ac:dyDescent="0.25">
      <c r="A10" s="34"/>
      <c r="B10" s="34"/>
      <c r="C10" s="34"/>
      <c r="K10" s="37"/>
      <c r="L10" s="37"/>
      <c r="M10" s="37"/>
      <c r="N10" s="37"/>
      <c r="O10" s="37"/>
      <c r="P10" s="36"/>
      <c r="Q10" s="34"/>
      <c r="R10" s="34"/>
    </row>
    <row r="11" spans="1:18" ht="27.6" x14ac:dyDescent="0.25">
      <c r="A11" s="34"/>
      <c r="B11" s="34"/>
      <c r="C11" s="34"/>
      <c r="K11" s="37"/>
      <c r="L11" s="37"/>
      <c r="M11" s="37" t="s">
        <v>79</v>
      </c>
      <c r="N11" s="37"/>
      <c r="O11" s="37"/>
      <c r="P11" s="36"/>
      <c r="Q11" s="34"/>
      <c r="R11" s="34"/>
    </row>
    <row r="12" spans="1:18" ht="27.6" x14ac:dyDescent="0.25">
      <c r="A12" s="34"/>
      <c r="B12" s="34"/>
      <c r="C12" s="34"/>
      <c r="K12" s="37"/>
      <c r="L12" s="37"/>
      <c r="M12" s="37"/>
      <c r="N12" s="37"/>
      <c r="O12" s="37"/>
      <c r="P12" s="36"/>
      <c r="Q12" s="34"/>
      <c r="R12" s="34"/>
    </row>
    <row r="13" spans="1:18" ht="27.6" x14ac:dyDescent="0.25">
      <c r="A13" s="34"/>
      <c r="B13" s="34"/>
      <c r="C13" s="34"/>
      <c r="K13" s="37"/>
      <c r="L13" s="37"/>
      <c r="M13" s="121">
        <f>RATE(1,,M8,-M9)</f>
        <v>4.0000000000000098E-2</v>
      </c>
      <c r="N13" s="37"/>
      <c r="O13" s="37" t="s">
        <v>80</v>
      </c>
      <c r="P13" s="36"/>
      <c r="Q13" s="34"/>
      <c r="R13" s="34"/>
    </row>
    <row r="14" spans="1:18" ht="28.2" thickBot="1" x14ac:dyDescent="0.3">
      <c r="A14" s="34"/>
      <c r="B14" s="34"/>
      <c r="C14" s="34"/>
      <c r="K14" s="37"/>
      <c r="L14" s="37"/>
      <c r="M14" s="37"/>
      <c r="N14" s="37"/>
      <c r="O14" s="37"/>
      <c r="P14" s="36"/>
      <c r="Q14" s="34"/>
      <c r="R14" s="34"/>
    </row>
    <row r="15" spans="1:18" ht="28.2" thickBot="1" x14ac:dyDescent="0.3">
      <c r="A15" s="34"/>
      <c r="B15" s="34"/>
      <c r="C15" s="34"/>
      <c r="K15" s="123" t="s">
        <v>168</v>
      </c>
      <c r="L15" s="122">
        <f>NPER(M13,,-M9,80000)</f>
        <v>10.983556428688081</v>
      </c>
      <c r="M15" s="37" t="s">
        <v>81</v>
      </c>
      <c r="N15" s="37" t="s">
        <v>82</v>
      </c>
      <c r="O15" s="37" t="s">
        <v>83</v>
      </c>
      <c r="P15" s="36"/>
      <c r="Q15" s="34"/>
      <c r="R15" s="34"/>
    </row>
    <row r="16" spans="1:18" ht="27.6" x14ac:dyDescent="0.25">
      <c r="A16" s="34"/>
      <c r="B16" s="34"/>
      <c r="C16" s="34"/>
      <c r="K16" s="123" t="s">
        <v>48</v>
      </c>
      <c r="L16" s="37"/>
      <c r="M16" s="37"/>
      <c r="N16" s="37"/>
      <c r="O16" s="37"/>
      <c r="P16" s="36"/>
      <c r="Q16" s="34"/>
      <c r="R16" s="34"/>
    </row>
    <row r="17" spans="1:18" ht="27.6" x14ac:dyDescent="0.25">
      <c r="A17" s="34"/>
      <c r="B17" s="34"/>
      <c r="C17" s="34"/>
      <c r="K17" s="37"/>
      <c r="L17" s="37"/>
      <c r="M17" s="37">
        <v>80000</v>
      </c>
      <c r="N17" s="37"/>
      <c r="O17" s="37" t="s">
        <v>65</v>
      </c>
      <c r="P17" s="36"/>
      <c r="Q17" s="34"/>
      <c r="R17" s="34"/>
    </row>
    <row r="18" spans="1:18" ht="24.6" x14ac:dyDescent="0.25">
      <c r="A18" s="34"/>
      <c r="B18" s="34"/>
      <c r="C18" s="34"/>
      <c r="K18" s="34"/>
      <c r="L18" s="34"/>
      <c r="M18" s="34"/>
      <c r="N18" s="36"/>
      <c r="O18" s="36"/>
      <c r="P18" s="36"/>
      <c r="Q18" s="34"/>
      <c r="R18" s="34"/>
    </row>
    <row r="19" spans="1:18" ht="24.6" x14ac:dyDescent="0.4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N19" s="39"/>
      <c r="O19" s="39"/>
      <c r="P19" s="40"/>
    </row>
    <row r="20" spans="1:18" ht="24.6" x14ac:dyDescent="0.4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N20" s="39"/>
      <c r="O20" s="39"/>
      <c r="P20" s="39"/>
    </row>
    <row r="21" spans="1:18" ht="24.6" x14ac:dyDescent="0.4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N21" s="39"/>
      <c r="O21" s="39"/>
      <c r="P21" s="39"/>
    </row>
    <row r="22" spans="1:18" ht="24.6" x14ac:dyDescent="0.4">
      <c r="A22" s="34"/>
      <c r="B22" s="34"/>
      <c r="C22" s="34"/>
      <c r="D22" s="34"/>
      <c r="E22" s="41"/>
      <c r="F22" s="34"/>
      <c r="G22" s="34"/>
      <c r="H22" s="34"/>
      <c r="I22" s="34"/>
      <c r="J22" s="42"/>
      <c r="K22" s="34"/>
      <c r="O22" s="43"/>
    </row>
    <row r="23" spans="1:18" ht="82.8" customHeight="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44"/>
      <c r="O23" s="10"/>
      <c r="P23" s="45"/>
    </row>
    <row r="24" spans="1:18" ht="6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8"/>
      <c r="K24" s="46"/>
      <c r="O24" s="47"/>
      <c r="P24" s="48"/>
      <c r="Q24" s="49"/>
    </row>
    <row r="25" spans="1:18" ht="60" x14ac:dyDescent="0.4">
      <c r="A25" s="34"/>
      <c r="B25" s="34"/>
      <c r="C25" s="34"/>
      <c r="E25" s="34"/>
      <c r="F25" s="34"/>
      <c r="G25" s="34"/>
      <c r="H25" s="34"/>
      <c r="I25" s="34"/>
      <c r="J25" s="34"/>
      <c r="K25" s="46"/>
      <c r="O25" s="39"/>
      <c r="P25" s="48"/>
    </row>
    <row r="26" spans="1:18" ht="60" x14ac:dyDescent="0.4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46"/>
      <c r="O26" s="39"/>
      <c r="P26" s="48"/>
    </row>
    <row r="27" spans="1:18" ht="60" x14ac:dyDescent="0.4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46"/>
      <c r="O27" s="39"/>
      <c r="P27" s="48"/>
    </row>
    <row r="28" spans="1:18" ht="60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46"/>
      <c r="P28" s="48"/>
    </row>
    <row r="29" spans="1:18" ht="15.6" thickBo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8" ht="22.8" x14ac:dyDescent="0.4">
      <c r="A30" s="34"/>
      <c r="B30" s="34"/>
      <c r="C30" s="34"/>
      <c r="D30" s="34"/>
      <c r="E30" s="34"/>
      <c r="F30" s="34"/>
      <c r="G30" s="34"/>
      <c r="H30" s="124" t="s">
        <v>39</v>
      </c>
      <c r="I30" s="125"/>
      <c r="J30" s="125"/>
      <c r="K30" s="125"/>
      <c r="L30" s="125"/>
      <c r="M30" s="125"/>
      <c r="N30" s="125"/>
      <c r="O30" s="126"/>
    </row>
    <row r="31" spans="1:18" ht="22.8" x14ac:dyDescent="0.4">
      <c r="A31" s="34"/>
      <c r="B31" s="34"/>
      <c r="C31" s="34"/>
      <c r="D31" s="34"/>
      <c r="E31" s="34"/>
      <c r="F31" s="34"/>
      <c r="G31" s="34"/>
      <c r="H31" s="127"/>
      <c r="I31" s="128"/>
      <c r="J31" s="129" t="s">
        <v>84</v>
      </c>
      <c r="K31" s="128"/>
      <c r="L31" s="128"/>
      <c r="M31" s="128"/>
      <c r="N31" s="19"/>
      <c r="O31" s="130"/>
    </row>
    <row r="32" spans="1:18" ht="15.6" thickBot="1" x14ac:dyDescent="0.3">
      <c r="A32" s="34"/>
      <c r="B32" s="34"/>
      <c r="C32" s="34"/>
      <c r="D32" s="34"/>
      <c r="E32" s="34"/>
      <c r="F32" s="34"/>
      <c r="G32" s="34"/>
      <c r="H32" s="131"/>
      <c r="I32" s="132"/>
      <c r="J32" s="132"/>
      <c r="K32" s="132"/>
      <c r="L32" s="132"/>
      <c r="M32" s="132"/>
      <c r="N32" s="132"/>
      <c r="O32" s="133"/>
    </row>
    <row r="33" spans="1:14" ht="1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4" ht="15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4" ht="15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4" ht="15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4" ht="15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4" ht="15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4" ht="15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4" ht="15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4" ht="15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4" ht="15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4" ht="15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4" ht="22.8" x14ac:dyDescent="0.4">
      <c r="J44" s="50"/>
      <c r="K44" s="50"/>
      <c r="L44" s="50"/>
      <c r="M44" s="50"/>
      <c r="N44" s="50"/>
    </row>
    <row r="62" spans="9:9" x14ac:dyDescent="0.25">
      <c r="I62" s="10"/>
    </row>
  </sheetData>
  <mergeCells count="2">
    <mergeCell ref="H30:O30"/>
    <mergeCell ref="G1:I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A1B1-992D-4AAB-85C0-5FA6CBBC8B9E}">
  <dimension ref="A1"/>
  <sheetViews>
    <sheetView rightToLeft="1" workbookViewId="0">
      <selection activeCell="E42" sqref="E42"/>
    </sheetView>
  </sheetViews>
  <sheetFormatPr defaultRowHeight="13.8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5211-0D51-4A99-A767-1AC5DDB1B9F8}">
  <dimension ref="Q26:AA47"/>
  <sheetViews>
    <sheetView rightToLeft="1" topLeftCell="E19" workbookViewId="0">
      <selection activeCell="Q46" sqref="Q46"/>
    </sheetView>
  </sheetViews>
  <sheetFormatPr defaultRowHeight="13.8" x14ac:dyDescent="0.25"/>
  <cols>
    <col min="19" max="19" width="11" bestFit="1" customWidth="1"/>
    <col min="25" max="25" width="10" bestFit="1" customWidth="1"/>
  </cols>
  <sheetData>
    <row r="26" spans="18:26" ht="27.6" x14ac:dyDescent="0.45">
      <c r="R26" s="101" t="s">
        <v>6</v>
      </c>
      <c r="S26" s="101"/>
      <c r="T26" s="101"/>
      <c r="U26" s="101"/>
      <c r="V26" s="101"/>
      <c r="W26" s="102"/>
      <c r="X26" s="102"/>
      <c r="Y26" s="102"/>
      <c r="Z26" s="102"/>
    </row>
    <row r="35" spans="17:27" x14ac:dyDescent="0.25">
      <c r="S35" s="7">
        <f>Y41</f>
        <v>6341.1855548866606</v>
      </c>
      <c r="T35" t="s">
        <v>13</v>
      </c>
    </row>
    <row r="36" spans="17:27" x14ac:dyDescent="0.25">
      <c r="S36" s="5">
        <v>12</v>
      </c>
      <c r="T36" s="5" t="s">
        <v>7</v>
      </c>
      <c r="U36" s="5"/>
      <c r="Y36">
        <v>12</v>
      </c>
      <c r="Z36" t="s">
        <v>7</v>
      </c>
    </row>
    <row r="37" spans="17:27" x14ac:dyDescent="0.25">
      <c r="S37" s="5">
        <v>700</v>
      </c>
      <c r="T37" s="5" t="s">
        <v>8</v>
      </c>
      <c r="U37" s="5" t="s">
        <v>9</v>
      </c>
      <c r="Y37">
        <v>500</v>
      </c>
      <c r="Z37" t="s">
        <v>8</v>
      </c>
      <c r="AA37" t="s">
        <v>9</v>
      </c>
    </row>
    <row r="38" spans="17:27" x14ac:dyDescent="0.25">
      <c r="S38" s="6">
        <v>0.18</v>
      </c>
      <c r="T38" s="5" t="s">
        <v>10</v>
      </c>
      <c r="U38" s="5" t="s">
        <v>11</v>
      </c>
      <c r="Y38" s="2">
        <v>0.1268</v>
      </c>
      <c r="Z38" t="s">
        <v>10</v>
      </c>
      <c r="AA38" t="s">
        <v>11</v>
      </c>
    </row>
    <row r="39" spans="17:27" x14ac:dyDescent="0.25">
      <c r="Q39" s="19"/>
      <c r="R39" s="19"/>
      <c r="S39" s="146">
        <f>S38/12</f>
        <v>1.4999999999999999E-2</v>
      </c>
      <c r="T39" s="33" t="s">
        <v>10</v>
      </c>
      <c r="U39" s="33" t="s">
        <v>9</v>
      </c>
      <c r="Y39" s="3">
        <f>(1+Y38)^(1/12)-1</f>
        <v>9.9981303892207052E-3</v>
      </c>
      <c r="Z39" t="s">
        <v>10</v>
      </c>
      <c r="AA39" t="s">
        <v>9</v>
      </c>
    </row>
    <row r="40" spans="17:27" ht="14.4" thickBot="1" x14ac:dyDescent="0.3">
      <c r="Q40" s="19"/>
      <c r="R40" s="19" t="s">
        <v>14</v>
      </c>
      <c r="S40" s="33"/>
      <c r="T40" s="33"/>
      <c r="U40" s="33"/>
    </row>
    <row r="41" spans="17:27" ht="14.4" thickBot="1" x14ac:dyDescent="0.3">
      <c r="Q41" s="19"/>
      <c r="R41" s="19" t="s">
        <v>174</v>
      </c>
      <c r="S41" s="19"/>
      <c r="T41" s="19"/>
      <c r="U41" s="147"/>
      <c r="Y41" s="8">
        <f>FV(Y39,Y36,-Y37,,0)</f>
        <v>6341.1855548866606</v>
      </c>
      <c r="Z41" t="s">
        <v>12</v>
      </c>
    </row>
    <row r="42" spans="17:27" x14ac:dyDescent="0.25">
      <c r="Q42" s="19"/>
      <c r="R42" s="19" t="s">
        <v>175</v>
      </c>
      <c r="S42" s="19"/>
      <c r="T42" s="19"/>
      <c r="U42" s="148"/>
    </row>
    <row r="44" spans="17:27" ht="14.4" thickBot="1" x14ac:dyDescent="0.3"/>
    <row r="45" spans="17:27" ht="14.4" thickBot="1" x14ac:dyDescent="0.3">
      <c r="S45" s="26">
        <f>FV(S39,S36,-S37,-S35,0)</f>
        <v>16710.484679570098</v>
      </c>
      <c r="T45" s="27" t="s">
        <v>12</v>
      </c>
    </row>
    <row r="47" spans="17:27" x14ac:dyDescent="0.25">
      <c r="S47" t="s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BAF3-AE88-49FF-BDEE-41A0F7E93809}">
  <dimension ref="B26:P114"/>
  <sheetViews>
    <sheetView rightToLeft="1" topLeftCell="A7" zoomScale="85" zoomScaleNormal="85" workbookViewId="0">
      <selection activeCell="J49" sqref="J49"/>
    </sheetView>
  </sheetViews>
  <sheetFormatPr defaultRowHeight="13.8" x14ac:dyDescent="0.25"/>
  <cols>
    <col min="6" max="6" width="19.3984375" bestFit="1" customWidth="1"/>
    <col min="7" max="7" width="30.8984375" customWidth="1"/>
    <col min="9" max="9" width="10.3984375" bestFit="1" customWidth="1"/>
    <col min="10" max="10" width="13.09765625" bestFit="1" customWidth="1"/>
    <col min="12" max="12" width="33.8984375" bestFit="1" customWidth="1"/>
    <col min="15" max="15" width="33.8984375" bestFit="1" customWidth="1"/>
  </cols>
  <sheetData>
    <row r="26" spans="10:16" x14ac:dyDescent="0.25">
      <c r="J26" s="115" t="s">
        <v>158</v>
      </c>
      <c r="K26" s="115"/>
      <c r="L26" s="115"/>
      <c r="M26" s="115"/>
      <c r="N26" s="115"/>
      <c r="O26" s="115"/>
      <c r="P26" s="115"/>
    </row>
    <row r="27" spans="10:16" x14ac:dyDescent="0.25">
      <c r="J27" s="115"/>
      <c r="K27" s="115"/>
      <c r="L27" s="115"/>
      <c r="M27" s="115"/>
      <c r="N27" s="115"/>
      <c r="O27" s="115"/>
      <c r="P27" s="115"/>
    </row>
    <row r="28" spans="10:16" x14ac:dyDescent="0.25">
      <c r="J28" s="115"/>
      <c r="K28" s="115"/>
      <c r="L28" s="115"/>
      <c r="M28" s="115"/>
      <c r="N28" s="115"/>
      <c r="O28" s="115"/>
      <c r="P28" s="115"/>
    </row>
    <row r="32" spans="10:16" x14ac:dyDescent="0.25">
      <c r="J32" t="s">
        <v>67</v>
      </c>
    </row>
    <row r="34" spans="10:13" x14ac:dyDescent="0.25">
      <c r="J34" t="s">
        <v>68</v>
      </c>
      <c r="K34" s="3">
        <v>5.3800000000000001E-2</v>
      </c>
      <c r="L34" t="s">
        <v>69</v>
      </c>
      <c r="M34" t="s">
        <v>177</v>
      </c>
    </row>
    <row r="35" spans="10:13" x14ac:dyDescent="0.25">
      <c r="K35" s="3"/>
    </row>
    <row r="36" spans="10:13" x14ac:dyDescent="0.25">
      <c r="J36" t="s">
        <v>70</v>
      </c>
      <c r="K36" s="149">
        <f>(1+M36)^12-1</f>
        <v>5.4096687323618609E-2</v>
      </c>
      <c r="L36" t="s">
        <v>71</v>
      </c>
      <c r="M36">
        <v>4.4000000000000003E-3</v>
      </c>
    </row>
    <row r="37" spans="10:13" x14ac:dyDescent="0.25">
      <c r="K37" s="1" t="s">
        <v>178</v>
      </c>
    </row>
    <row r="39" spans="10:13" x14ac:dyDescent="0.25">
      <c r="J39" t="s">
        <v>72</v>
      </c>
      <c r="K39" s="134"/>
    </row>
    <row r="41" spans="10:13" x14ac:dyDescent="0.25">
      <c r="J41" t="s">
        <v>44</v>
      </c>
      <c r="K41">
        <f>5%/4</f>
        <v>1.2500000000000001E-2</v>
      </c>
      <c r="L41" t="s">
        <v>54</v>
      </c>
    </row>
    <row r="42" spans="10:13" x14ac:dyDescent="0.25">
      <c r="J42" t="s">
        <v>45</v>
      </c>
      <c r="K42" s="30">
        <f>(1+K41)^4-1</f>
        <v>5.0945336914062445E-2</v>
      </c>
      <c r="L42" t="s">
        <v>74</v>
      </c>
    </row>
    <row r="43" spans="10:13" x14ac:dyDescent="0.25">
      <c r="K43" t="s">
        <v>176</v>
      </c>
    </row>
    <row r="46" spans="10:13" ht="32.4" x14ac:dyDescent="0.55000000000000004">
      <c r="K46" s="150" t="s">
        <v>73</v>
      </c>
    </row>
    <row r="56" spans="2:6" ht="32.4" x14ac:dyDescent="0.55000000000000004">
      <c r="B56" s="33"/>
      <c r="C56" s="32" t="s">
        <v>49</v>
      </c>
      <c r="D56" s="33"/>
      <c r="E56" s="33"/>
      <c r="F56" s="33"/>
    </row>
    <row r="79" spans="13:15" x14ac:dyDescent="0.25">
      <c r="M79" s="139" t="s">
        <v>170</v>
      </c>
      <c r="N79" s="139"/>
      <c r="O79" s="139"/>
    </row>
    <row r="80" spans="13:15" x14ac:dyDescent="0.25">
      <c r="M80" s="139"/>
      <c r="N80" s="139"/>
      <c r="O80" s="139"/>
    </row>
    <row r="81" spans="2:16" x14ac:dyDescent="0.25">
      <c r="B81" t="s">
        <v>55</v>
      </c>
      <c r="C81">
        <v>5000</v>
      </c>
      <c r="D81" t="s">
        <v>56</v>
      </c>
      <c r="G81" t="s">
        <v>65</v>
      </c>
      <c r="L81" s="25"/>
      <c r="M81" s="25"/>
      <c r="N81" s="25"/>
      <c r="O81" s="25"/>
      <c r="P81" s="25"/>
    </row>
    <row r="82" spans="2:16" x14ac:dyDescent="0.25">
      <c r="C82">
        <v>0.06</v>
      </c>
      <c r="D82" t="s">
        <v>147</v>
      </c>
      <c r="F82" t="s">
        <v>57</v>
      </c>
      <c r="G82">
        <f>FV(C83,C84,,-C81)</f>
        <v>5308.3890593224878</v>
      </c>
      <c r="M82" s="135" t="s">
        <v>66</v>
      </c>
      <c r="N82" s="135"/>
      <c r="O82" s="135" t="s">
        <v>64</v>
      </c>
      <c r="P82" s="25"/>
    </row>
    <row r="83" spans="2:16" x14ac:dyDescent="0.25">
      <c r="C83">
        <f>C82/C84</f>
        <v>5.0000000000000001E-3</v>
      </c>
      <c r="D83" t="s">
        <v>21</v>
      </c>
      <c r="M83" s="135">
        <f>(1+C83)^12-1</f>
        <v>6.1677811864497611E-2</v>
      </c>
      <c r="N83" s="135"/>
      <c r="O83" s="136">
        <f>FV(M83,1,,-C81)</f>
        <v>5308.3890593224878</v>
      </c>
      <c r="P83" s="25"/>
    </row>
    <row r="84" spans="2:16" x14ac:dyDescent="0.25">
      <c r="C84">
        <v>12</v>
      </c>
      <c r="D84" t="s">
        <v>58</v>
      </c>
      <c r="M84" s="135"/>
      <c r="N84" s="135"/>
      <c r="O84" s="135"/>
      <c r="P84" s="25"/>
    </row>
    <row r="85" spans="2:16" x14ac:dyDescent="0.25">
      <c r="M85" s="135"/>
      <c r="N85" s="135"/>
      <c r="O85" s="135"/>
      <c r="P85" s="25"/>
    </row>
    <row r="86" spans="2:16" x14ac:dyDescent="0.25">
      <c r="B86" t="s">
        <v>59</v>
      </c>
      <c r="C86">
        <v>2500</v>
      </c>
      <c r="D86" t="s">
        <v>56</v>
      </c>
      <c r="G86" t="s">
        <v>65</v>
      </c>
      <c r="M86" s="135"/>
      <c r="N86" s="135"/>
      <c r="O86" s="135"/>
      <c r="P86" s="25"/>
    </row>
    <row r="87" spans="2:16" x14ac:dyDescent="0.25">
      <c r="C87">
        <v>0.04</v>
      </c>
      <c r="D87" t="s">
        <v>147</v>
      </c>
      <c r="F87" t="s">
        <v>57</v>
      </c>
      <c r="G87">
        <f>FV(C88,C89,,-C86)</f>
        <v>2602.0212328309917</v>
      </c>
      <c r="M87" s="135"/>
      <c r="N87" s="135"/>
      <c r="O87" s="135"/>
      <c r="P87" s="25"/>
    </row>
    <row r="88" spans="2:16" x14ac:dyDescent="0.25">
      <c r="C88">
        <f>C87/C89</f>
        <v>1.0958904109589041E-4</v>
      </c>
      <c r="D88" t="s">
        <v>169</v>
      </c>
      <c r="M88" s="135" t="s">
        <v>66</v>
      </c>
      <c r="N88" s="135"/>
      <c r="O88" s="135" t="s">
        <v>64</v>
      </c>
      <c r="P88" s="25"/>
    </row>
    <row r="89" spans="2:16" x14ac:dyDescent="0.25">
      <c r="C89">
        <v>365</v>
      </c>
      <c r="D89" t="s">
        <v>58</v>
      </c>
      <c r="M89" s="135">
        <f>(1+C88)^C89-1</f>
        <v>4.080849313239665E-2</v>
      </c>
      <c r="N89" s="135"/>
      <c r="O89" s="136">
        <f>FV(M89,1,,-C86)</f>
        <v>2602.0212328309917</v>
      </c>
      <c r="P89" s="25"/>
    </row>
    <row r="90" spans="2:16" x14ac:dyDescent="0.25">
      <c r="M90" s="135"/>
      <c r="N90" s="135"/>
      <c r="O90" s="135"/>
      <c r="P90" s="25"/>
    </row>
    <row r="91" spans="2:16" x14ac:dyDescent="0.25">
      <c r="B91" t="s">
        <v>60</v>
      </c>
      <c r="C91">
        <v>7500</v>
      </c>
      <c r="D91" t="s">
        <v>56</v>
      </c>
      <c r="G91" t="s">
        <v>65</v>
      </c>
      <c r="M91" s="135" t="s">
        <v>66</v>
      </c>
      <c r="N91" s="135"/>
      <c r="O91" s="135" t="s">
        <v>64</v>
      </c>
      <c r="P91" s="25"/>
    </row>
    <row r="92" spans="2:16" x14ac:dyDescent="0.25">
      <c r="C92">
        <v>0.01</v>
      </c>
      <c r="D92" t="s">
        <v>21</v>
      </c>
      <c r="F92" t="s">
        <v>57</v>
      </c>
      <c r="G92">
        <f>FV(C92,C93,,-C91)</f>
        <v>8451.1877259897738</v>
      </c>
      <c r="M92" s="135">
        <f>(1+C92)^12-1</f>
        <v>0.12682503013196977</v>
      </c>
      <c r="N92" s="135"/>
      <c r="O92" s="137">
        <f>FV(M92,1,,-C91)</f>
        <v>8451.1877259897738</v>
      </c>
      <c r="P92" s="25"/>
    </row>
    <row r="93" spans="2:16" x14ac:dyDescent="0.25">
      <c r="C93">
        <v>12</v>
      </c>
      <c r="D93" t="s">
        <v>58</v>
      </c>
      <c r="M93" s="135"/>
      <c r="N93" s="135"/>
      <c r="O93" s="135"/>
      <c r="P93" s="25"/>
    </row>
    <row r="94" spans="2:16" x14ac:dyDescent="0.25">
      <c r="M94" s="135"/>
      <c r="N94" s="135"/>
      <c r="O94" s="135"/>
      <c r="P94" s="25"/>
    </row>
    <row r="95" spans="2:16" x14ac:dyDescent="0.25">
      <c r="M95" s="135"/>
      <c r="N95" s="135"/>
      <c r="O95" s="140">
        <f>O92+O89+O83</f>
        <v>16361.598018143253</v>
      </c>
    </row>
    <row r="111" spans="4:7" x14ac:dyDescent="0.25">
      <c r="D111" t="s">
        <v>61</v>
      </c>
      <c r="G111" s="141">
        <f>SUM(G82,G87,G92)</f>
        <v>16361.598018143253</v>
      </c>
    </row>
    <row r="112" spans="4:7" x14ac:dyDescent="0.25">
      <c r="D112" t="s">
        <v>62</v>
      </c>
      <c r="G112">
        <f>SUM(C81,C86,C91)</f>
        <v>15000</v>
      </c>
    </row>
    <row r="114" spans="4:7" x14ac:dyDescent="0.25">
      <c r="D114" t="s">
        <v>63</v>
      </c>
      <c r="G114">
        <f>G111/G112-1</f>
        <v>9.0773201209550125E-2</v>
      </c>
    </row>
  </sheetData>
  <mergeCells count="2">
    <mergeCell ref="J26:P28"/>
    <mergeCell ref="M79:O8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23A9-113E-4B78-8E69-1F8EB8D80D7C}">
  <dimension ref="A1:Y72"/>
  <sheetViews>
    <sheetView rightToLeft="1" topLeftCell="A7" zoomScale="70" zoomScaleNormal="70" workbookViewId="0">
      <selection activeCell="U23" sqref="U23"/>
    </sheetView>
  </sheetViews>
  <sheetFormatPr defaultRowHeight="22.8" x14ac:dyDescent="0.4"/>
  <cols>
    <col min="1" max="7" width="8.796875" style="50"/>
    <col min="8" max="8" width="13.3984375" style="50" bestFit="1" customWidth="1"/>
    <col min="9" max="9" width="11" style="50" bestFit="1" customWidth="1"/>
    <col min="10" max="10" width="8.796875" style="50"/>
    <col min="11" max="11" width="12" style="50" bestFit="1" customWidth="1"/>
    <col min="12" max="15" width="8.796875" style="50"/>
    <col min="16" max="16" width="11.5" style="50" bestFit="1" customWidth="1"/>
    <col min="17" max="17" width="18.69921875" style="50" bestFit="1" customWidth="1"/>
    <col min="18" max="18" width="19.8984375" style="50" customWidth="1"/>
    <col min="19" max="19" width="20.3984375" style="50" bestFit="1" customWidth="1"/>
    <col min="20" max="20" width="19.69921875" style="50" customWidth="1"/>
    <col min="21" max="21" width="18.69921875" style="50" bestFit="1" customWidth="1"/>
    <col min="22" max="22" width="73.3984375" style="50" bestFit="1" customWidth="1"/>
    <col min="23" max="23" width="15.69921875" style="50" bestFit="1" customWidth="1"/>
    <col min="24" max="24" width="21.09765625" style="50" customWidth="1"/>
    <col min="25" max="25" width="101.69921875" style="50" bestFit="1" customWidth="1"/>
    <col min="26" max="26" width="13.69921875" style="50" bestFit="1" customWidth="1"/>
    <col min="27" max="16384" width="8.796875" style="50"/>
  </cols>
  <sheetData>
    <row r="1" spans="17:25" x14ac:dyDescent="0.4">
      <c r="Q1" s="104"/>
      <c r="R1" s="104"/>
      <c r="S1" s="104" t="s">
        <v>75</v>
      </c>
      <c r="T1" s="104"/>
      <c r="U1" s="104"/>
    </row>
    <row r="2" spans="17:25" x14ac:dyDescent="0.4">
      <c r="Q2" s="104"/>
      <c r="R2" s="104"/>
      <c r="S2" s="103" t="s">
        <v>85</v>
      </c>
      <c r="T2" s="104"/>
      <c r="U2" s="104"/>
    </row>
    <row r="3" spans="17:25" x14ac:dyDescent="0.4">
      <c r="Q3" s="104"/>
      <c r="R3" s="104"/>
      <c r="S3" s="103" t="s">
        <v>86</v>
      </c>
      <c r="T3" s="103"/>
      <c r="U3" s="103"/>
      <c r="V3" s="51"/>
      <c r="W3" s="51"/>
      <c r="Y3" s="51"/>
    </row>
    <row r="4" spans="17:25" x14ac:dyDescent="0.4">
      <c r="Q4" s="104"/>
      <c r="R4" s="104"/>
      <c r="S4" s="103" t="s">
        <v>87</v>
      </c>
      <c r="T4" s="103"/>
      <c r="U4" s="103"/>
      <c r="V4" s="51"/>
      <c r="W4" s="51"/>
      <c r="Y4" s="51"/>
    </row>
    <row r="5" spans="17:25" x14ac:dyDescent="0.4">
      <c r="Q5" s="104"/>
      <c r="R5" s="104"/>
      <c r="S5" s="103" t="s">
        <v>88</v>
      </c>
      <c r="T5" s="103"/>
      <c r="U5" s="103"/>
      <c r="V5" s="51"/>
      <c r="W5" s="51"/>
      <c r="Y5" s="51"/>
    </row>
    <row r="6" spans="17:25" x14ac:dyDescent="0.4">
      <c r="S6" s="51"/>
      <c r="T6" s="51"/>
      <c r="U6" s="51"/>
      <c r="V6" s="51"/>
      <c r="W6" s="51"/>
      <c r="Y6" s="51"/>
    </row>
    <row r="7" spans="17:25" x14ac:dyDescent="0.4">
      <c r="S7" s="51"/>
      <c r="T7" s="51"/>
      <c r="U7" s="51"/>
      <c r="V7" s="51"/>
      <c r="W7" s="51"/>
      <c r="X7" s="51"/>
      <c r="Y7" s="51"/>
    </row>
    <row r="8" spans="17:25" x14ac:dyDescent="0.4">
      <c r="S8" s="51"/>
      <c r="T8" s="51"/>
      <c r="U8" s="51"/>
      <c r="V8" s="51"/>
      <c r="W8" s="51"/>
      <c r="X8" s="51"/>
      <c r="Y8" s="51"/>
    </row>
    <row r="9" spans="17:25" x14ac:dyDescent="0.4">
      <c r="R9" s="50" t="s">
        <v>9</v>
      </c>
      <c r="S9" s="51" t="s">
        <v>34</v>
      </c>
      <c r="T9" s="51">
        <v>3000</v>
      </c>
      <c r="U9" s="51"/>
      <c r="V9" s="51"/>
      <c r="W9" s="107"/>
      <c r="X9" s="51"/>
      <c r="Y9" s="51"/>
    </row>
    <row r="10" spans="17:25" x14ac:dyDescent="0.4">
      <c r="S10" s="51"/>
      <c r="T10" s="51"/>
      <c r="U10" s="51"/>
      <c r="V10" s="51"/>
      <c r="W10" s="108"/>
      <c r="X10" s="108"/>
      <c r="Y10" s="51"/>
    </row>
    <row r="11" spans="17:25" x14ac:dyDescent="0.4">
      <c r="S11" s="51" t="s">
        <v>89</v>
      </c>
      <c r="T11" s="51"/>
      <c r="U11" s="51"/>
      <c r="V11" s="109"/>
      <c r="W11" s="108"/>
      <c r="X11" s="108"/>
      <c r="Y11" s="51"/>
    </row>
    <row r="12" spans="17:25" x14ac:dyDescent="0.4">
      <c r="S12" s="110">
        <f>(1+12.68%)^(1/12)-1</f>
        <v>9.9981303892207052E-3</v>
      </c>
      <c r="T12" s="51"/>
      <c r="U12" s="51"/>
      <c r="V12" s="51"/>
      <c r="W12" s="111"/>
      <c r="X12" s="51"/>
      <c r="Y12" s="51"/>
    </row>
    <row r="13" spans="17:25" x14ac:dyDescent="0.4">
      <c r="S13" s="51"/>
      <c r="T13" s="51"/>
      <c r="U13" s="51"/>
      <c r="V13" s="51"/>
      <c r="W13" s="51"/>
      <c r="X13" s="51"/>
      <c r="Y13" s="51"/>
    </row>
    <row r="14" spans="17:25" x14ac:dyDescent="0.4">
      <c r="S14" s="51"/>
      <c r="T14" s="51"/>
      <c r="U14" s="51"/>
      <c r="V14" s="51"/>
      <c r="W14" s="51"/>
      <c r="X14" s="51"/>
      <c r="Y14" s="51"/>
    </row>
    <row r="15" spans="17:25" x14ac:dyDescent="0.4">
      <c r="T15" s="51"/>
      <c r="U15" s="51"/>
      <c r="V15" s="51"/>
      <c r="W15" s="51"/>
      <c r="X15" s="51"/>
      <c r="Y15" s="51"/>
    </row>
    <row r="16" spans="17:25" x14ac:dyDescent="0.4">
      <c r="T16" s="51"/>
      <c r="U16" s="51"/>
      <c r="V16" s="51"/>
      <c r="W16" s="51"/>
      <c r="X16" s="51"/>
      <c r="Y16" s="51"/>
    </row>
    <row r="17" spans="4:25" x14ac:dyDescent="0.4">
      <c r="S17" s="51"/>
      <c r="T17" s="51"/>
      <c r="U17" s="51"/>
      <c r="V17" s="51"/>
      <c r="W17" s="51"/>
      <c r="X17" s="51"/>
      <c r="Y17" s="51"/>
    </row>
    <row r="18" spans="4:25" x14ac:dyDescent="0.4">
      <c r="S18" s="51"/>
      <c r="T18" s="51"/>
      <c r="U18" s="51"/>
      <c r="V18" s="51"/>
      <c r="W18" s="51"/>
      <c r="X18" s="51"/>
      <c r="Y18" s="51"/>
    </row>
    <row r="19" spans="4:25" x14ac:dyDescent="0.4">
      <c r="P19" s="166"/>
      <c r="Q19" s="166"/>
      <c r="R19" s="166"/>
      <c r="S19" s="167"/>
      <c r="T19" s="167"/>
      <c r="U19" s="167"/>
      <c r="V19" s="51"/>
      <c r="W19" s="51"/>
      <c r="X19" s="51"/>
      <c r="Y19" s="51"/>
    </row>
    <row r="20" spans="4:25" x14ac:dyDescent="0.4">
      <c r="P20" s="166"/>
      <c r="Q20" s="167"/>
      <c r="R20" s="166"/>
      <c r="S20" s="168"/>
      <c r="T20" s="167"/>
      <c r="U20" s="167"/>
      <c r="W20" s="51"/>
      <c r="X20" s="51"/>
      <c r="Y20" s="107"/>
    </row>
    <row r="21" spans="4:25" x14ac:dyDescent="0.4">
      <c r="P21" s="166"/>
      <c r="Q21" s="166"/>
      <c r="R21" s="166"/>
      <c r="S21" s="167"/>
      <c r="T21" s="167"/>
      <c r="U21" s="168"/>
      <c r="V21" s="51"/>
      <c r="W21" s="51"/>
      <c r="X21" s="51"/>
      <c r="Y21" s="51"/>
    </row>
    <row r="22" spans="4:25" x14ac:dyDescent="0.4">
      <c r="P22" s="166"/>
      <c r="Q22" s="166"/>
      <c r="R22" s="166"/>
      <c r="S22" s="167"/>
      <c r="T22" s="167"/>
      <c r="U22" s="167"/>
      <c r="V22" s="51"/>
      <c r="W22" s="51"/>
      <c r="X22" s="51"/>
      <c r="Y22" s="51"/>
    </row>
    <row r="23" spans="4:25" x14ac:dyDescent="0.4">
      <c r="S23" s="51"/>
      <c r="T23" s="51"/>
      <c r="U23" s="107"/>
      <c r="V23" s="51"/>
      <c r="W23" s="51"/>
      <c r="X23" s="51"/>
      <c r="Y23" s="51"/>
    </row>
    <row r="24" spans="4:25" ht="23.4" thickBot="1" x14ac:dyDescent="0.45">
      <c r="S24" s="112"/>
      <c r="T24" s="51"/>
      <c r="U24" s="51"/>
      <c r="V24" s="51"/>
      <c r="W24" s="51"/>
      <c r="X24" s="51"/>
      <c r="Y24" s="51"/>
    </row>
    <row r="25" spans="4:25" x14ac:dyDescent="0.4">
      <c r="D25" s="151"/>
      <c r="E25" s="152"/>
      <c r="F25" s="152"/>
      <c r="G25" s="153"/>
      <c r="L25" s="151"/>
      <c r="M25" s="152"/>
      <c r="N25" s="152"/>
      <c r="O25" s="152"/>
      <c r="P25" s="152"/>
      <c r="Q25" s="152"/>
      <c r="R25" s="152"/>
      <c r="S25" s="153"/>
      <c r="T25" s="51"/>
      <c r="U25" s="51"/>
      <c r="V25" s="51"/>
      <c r="W25" s="51"/>
      <c r="X25" s="51"/>
      <c r="Y25" s="51"/>
    </row>
    <row r="26" spans="4:25" x14ac:dyDescent="0.4">
      <c r="D26" s="154"/>
      <c r="G26" s="155"/>
      <c r="L26" s="156" t="s">
        <v>179</v>
      </c>
      <c r="M26" s="157"/>
      <c r="N26" s="157"/>
      <c r="O26" s="157"/>
      <c r="P26" s="157"/>
      <c r="Q26" s="157"/>
      <c r="R26" s="157"/>
      <c r="S26" s="158"/>
      <c r="T26" s="51"/>
      <c r="U26" s="51"/>
      <c r="V26" s="51"/>
      <c r="W26" s="107"/>
      <c r="X26" s="51"/>
      <c r="Y26" s="51"/>
    </row>
    <row r="27" spans="4:25" x14ac:dyDescent="0.4">
      <c r="D27" s="154"/>
      <c r="E27" s="50" t="s">
        <v>180</v>
      </c>
      <c r="G27" s="155"/>
      <c r="J27" s="51" t="s">
        <v>82</v>
      </c>
      <c r="L27" s="154"/>
      <c r="Q27" s="159" t="s">
        <v>181</v>
      </c>
      <c r="R27" s="159"/>
      <c r="S27" s="155"/>
      <c r="W27" s="113"/>
    </row>
    <row r="28" spans="4:25" x14ac:dyDescent="0.4">
      <c r="D28" s="154"/>
      <c r="G28" s="155"/>
      <c r="J28" s="50" t="s">
        <v>182</v>
      </c>
      <c r="L28" s="154"/>
      <c r="M28" s="160" t="s">
        <v>183</v>
      </c>
      <c r="N28" s="160"/>
      <c r="O28" s="160"/>
      <c r="P28" s="50" t="s">
        <v>90</v>
      </c>
      <c r="S28" s="155"/>
      <c r="U28" s="51"/>
    </row>
    <row r="29" spans="4:25" ht="23.4" thickBot="1" x14ac:dyDescent="0.45">
      <c r="D29" s="161"/>
      <c r="E29" s="162"/>
      <c r="F29" s="162"/>
      <c r="G29" s="163"/>
      <c r="L29" s="154"/>
      <c r="M29" s="164">
        <f>M37</f>
        <v>144230.6719721847</v>
      </c>
      <c r="N29" s="160"/>
      <c r="O29" s="160"/>
      <c r="Q29" s="159" t="s">
        <v>184</v>
      </c>
      <c r="R29" s="159"/>
      <c r="S29" s="155"/>
      <c r="U29" s="51"/>
    </row>
    <row r="30" spans="4:25" ht="23.4" thickBot="1" x14ac:dyDescent="0.45">
      <c r="L30" s="161"/>
      <c r="M30" s="162"/>
      <c r="N30" s="162"/>
      <c r="O30" s="162"/>
      <c r="P30" s="162"/>
      <c r="Q30" s="165">
        <f>170000-M29</f>
        <v>25769.328027815296</v>
      </c>
      <c r="R30" s="162"/>
      <c r="S30" s="163"/>
      <c r="U30" s="51"/>
    </row>
    <row r="31" spans="4:25" x14ac:dyDescent="0.4">
      <c r="U31" s="51"/>
    </row>
    <row r="32" spans="4:25" x14ac:dyDescent="0.4">
      <c r="M32" s="128">
        <v>3000</v>
      </c>
      <c r="N32" s="128" t="s">
        <v>34</v>
      </c>
      <c r="O32" s="128" t="s">
        <v>9</v>
      </c>
      <c r="U32" s="51"/>
    </row>
    <row r="33" spans="1:21" x14ac:dyDescent="0.4">
      <c r="L33" s="113"/>
      <c r="M33" s="50">
        <v>0</v>
      </c>
      <c r="N33" s="50" t="s">
        <v>185</v>
      </c>
      <c r="U33" s="51"/>
    </row>
    <row r="34" spans="1:21" x14ac:dyDescent="0.4">
      <c r="J34" s="113"/>
      <c r="M34" s="50">
        <f>5*12</f>
        <v>60</v>
      </c>
      <c r="N34" s="50" t="s">
        <v>32</v>
      </c>
      <c r="O34" s="50" t="s">
        <v>186</v>
      </c>
      <c r="U34" s="51"/>
    </row>
    <row r="35" spans="1:21" x14ac:dyDescent="0.4">
      <c r="M35" s="50">
        <f>10%*170000</f>
        <v>17000</v>
      </c>
      <c r="N35" s="50" t="s">
        <v>65</v>
      </c>
      <c r="U35" s="51"/>
    </row>
    <row r="36" spans="1:21" x14ac:dyDescent="0.4">
      <c r="A36" s="51"/>
      <c r="B36" s="51"/>
      <c r="C36" s="51"/>
      <c r="M36" s="128">
        <f>(1+12.68%)^(1/12)-1</f>
        <v>9.9981303892207052E-3</v>
      </c>
      <c r="N36" s="128" t="s">
        <v>36</v>
      </c>
      <c r="O36" s="128" t="s">
        <v>9</v>
      </c>
      <c r="U36" s="51"/>
    </row>
    <row r="37" spans="1:21" x14ac:dyDescent="0.4">
      <c r="A37" s="51"/>
      <c r="B37" s="51"/>
      <c r="C37" s="51"/>
      <c r="M37" s="113">
        <f>PV(M36,M34,-M32,-M35,0)</f>
        <v>144230.6719721847</v>
      </c>
      <c r="N37" s="50" t="s">
        <v>13</v>
      </c>
      <c r="U37" s="51"/>
    </row>
    <row r="38" spans="1:21" x14ac:dyDescent="0.4">
      <c r="A38" s="51"/>
      <c r="B38" s="51"/>
      <c r="C38" s="51"/>
      <c r="M38" s="50" t="s">
        <v>187</v>
      </c>
      <c r="U38" s="51"/>
    </row>
    <row r="39" spans="1:21" x14ac:dyDescent="0.4">
      <c r="A39" s="51"/>
      <c r="B39" s="51"/>
      <c r="C39" s="51"/>
      <c r="M39" s="50">
        <v>12</v>
      </c>
      <c r="O39" s="50">
        <v>1</v>
      </c>
      <c r="U39" s="51"/>
    </row>
    <row r="40" spans="1:21" x14ac:dyDescent="0.4">
      <c r="A40" s="51"/>
      <c r="B40" s="51"/>
      <c r="C40" s="51"/>
      <c r="D40" s="51"/>
      <c r="E40" s="51"/>
      <c r="F40" s="51"/>
      <c r="G40" s="51"/>
      <c r="H40" s="51"/>
      <c r="I40" s="51"/>
      <c r="J40" s="51"/>
      <c r="U40" s="51"/>
    </row>
    <row r="41" spans="1:21" x14ac:dyDescent="0.4">
      <c r="A41" s="51"/>
      <c r="B41" s="51"/>
      <c r="C41" s="51"/>
      <c r="D41" s="51"/>
      <c r="E41" s="51"/>
      <c r="F41" s="51"/>
      <c r="G41" s="51"/>
      <c r="H41" s="51"/>
      <c r="I41" s="51"/>
      <c r="J41" s="51"/>
      <c r="U41" s="51"/>
    </row>
    <row r="42" spans="1:21" x14ac:dyDescent="0.4">
      <c r="A42" s="51"/>
      <c r="B42" s="51"/>
      <c r="C42" s="51"/>
      <c r="D42" s="51"/>
      <c r="E42" s="51"/>
      <c r="F42" s="51"/>
      <c r="G42" s="51"/>
      <c r="H42" s="51"/>
      <c r="I42" s="51"/>
      <c r="J42" s="51"/>
      <c r="U42" s="51"/>
    </row>
    <row r="43" spans="1:21" x14ac:dyDescent="0.4">
      <c r="A43" s="51"/>
      <c r="B43" s="51"/>
      <c r="C43" s="51"/>
      <c r="D43" s="51"/>
      <c r="E43" s="51"/>
      <c r="F43" s="51"/>
      <c r="G43" s="51"/>
      <c r="H43" s="51"/>
      <c r="I43" s="51"/>
      <c r="J43" s="51"/>
      <c r="U43" s="51"/>
    </row>
    <row r="44" spans="1:21" x14ac:dyDescent="0.4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21" x14ac:dyDescent="0.4">
      <c r="A45" s="51"/>
      <c r="B45" s="51"/>
      <c r="C45" s="51"/>
      <c r="D45" s="51"/>
      <c r="E45" s="51"/>
      <c r="F45" s="51"/>
      <c r="G45" s="51"/>
      <c r="H45" s="51"/>
      <c r="I45" s="51"/>
      <c r="J45" s="51"/>
    </row>
    <row r="46" spans="1:21" x14ac:dyDescent="0.4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21" x14ac:dyDescent="0.4">
      <c r="A47" s="51"/>
      <c r="B47" s="51"/>
    </row>
    <row r="48" spans="1:21" x14ac:dyDescent="0.4">
      <c r="A48" s="51"/>
      <c r="B48" s="51"/>
    </row>
    <row r="49" spans="1:2" x14ac:dyDescent="0.4">
      <c r="A49" s="51"/>
      <c r="B49" s="51"/>
    </row>
    <row r="50" spans="1:2" x14ac:dyDescent="0.4">
      <c r="A50" s="51"/>
      <c r="B50" s="51"/>
    </row>
    <row r="51" spans="1:2" x14ac:dyDescent="0.4">
      <c r="A51" s="51"/>
      <c r="B51" s="51"/>
    </row>
    <row r="52" spans="1:2" x14ac:dyDescent="0.4">
      <c r="A52" s="51"/>
      <c r="B52" s="51"/>
    </row>
    <row r="53" spans="1:2" x14ac:dyDescent="0.4">
      <c r="A53" s="51"/>
      <c r="B53" s="51"/>
    </row>
    <row r="54" spans="1:2" x14ac:dyDescent="0.4">
      <c r="A54" s="51"/>
      <c r="B54" s="51"/>
    </row>
    <row r="55" spans="1:2" x14ac:dyDescent="0.4">
      <c r="A55" s="51"/>
      <c r="B55" s="51"/>
    </row>
    <row r="56" spans="1:2" x14ac:dyDescent="0.4">
      <c r="A56" s="51"/>
      <c r="B56" s="51"/>
    </row>
    <row r="57" spans="1:2" x14ac:dyDescent="0.4">
      <c r="A57" s="51"/>
      <c r="B57" s="51"/>
    </row>
    <row r="58" spans="1:2" x14ac:dyDescent="0.4">
      <c r="A58" s="51"/>
      <c r="B58" s="51"/>
    </row>
    <row r="59" spans="1:2" x14ac:dyDescent="0.4">
      <c r="A59" s="51"/>
      <c r="B59" s="51"/>
    </row>
    <row r="60" spans="1:2" x14ac:dyDescent="0.4">
      <c r="A60" s="51"/>
      <c r="B60" s="51"/>
    </row>
    <row r="61" spans="1:2" x14ac:dyDescent="0.4">
      <c r="A61" s="51"/>
      <c r="B61" s="51"/>
    </row>
    <row r="62" spans="1:2" x14ac:dyDescent="0.4">
      <c r="A62" s="51"/>
      <c r="B62" s="51"/>
    </row>
    <row r="63" spans="1:2" x14ac:dyDescent="0.4">
      <c r="A63" s="51"/>
      <c r="B63" s="51"/>
    </row>
    <row r="64" spans="1:2" x14ac:dyDescent="0.4">
      <c r="A64" s="51"/>
      <c r="B64" s="51"/>
    </row>
    <row r="65" spans="1:10" x14ac:dyDescent="0.4">
      <c r="A65" s="51"/>
      <c r="B65" s="51"/>
    </row>
    <row r="66" spans="1:10" x14ac:dyDescent="0.4">
      <c r="A66" s="51"/>
      <c r="B66" s="51"/>
    </row>
    <row r="67" spans="1:10" x14ac:dyDescent="0.4">
      <c r="A67" s="51"/>
      <c r="B67" s="51"/>
    </row>
    <row r="68" spans="1:10" x14ac:dyDescent="0.4">
      <c r="A68" s="51"/>
      <c r="B68" s="51"/>
    </row>
    <row r="69" spans="1:10" x14ac:dyDescent="0.4">
      <c r="A69" s="51"/>
      <c r="B69" s="51"/>
    </row>
    <row r="70" spans="1:10" x14ac:dyDescent="0.4">
      <c r="A70" s="51"/>
      <c r="B70" s="51"/>
    </row>
    <row r="71" spans="1:10" x14ac:dyDescent="0.4">
      <c r="A71" s="51"/>
      <c r="B71" s="51"/>
    </row>
    <row r="72" spans="1:10" x14ac:dyDescent="0.4">
      <c r="A72" s="51"/>
      <c r="B72" s="51"/>
      <c r="C72" s="51"/>
      <c r="D72" s="51"/>
      <c r="E72" s="51"/>
      <c r="F72" s="51"/>
      <c r="G72" s="51"/>
      <c r="H72" s="51"/>
      <c r="I72" s="51"/>
      <c r="J72" s="51"/>
    </row>
  </sheetData>
  <mergeCells count="3">
    <mergeCell ref="L26:R26"/>
    <mergeCell ref="M28:O28"/>
    <mergeCell ref="M29:O2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DD64-6306-4B19-8926-4BC957EFA54F}">
  <dimension ref="J12:Z69"/>
  <sheetViews>
    <sheetView rightToLeft="1" zoomScale="85" zoomScaleNormal="85" workbookViewId="0">
      <selection activeCell="L36" sqref="L36"/>
    </sheetView>
  </sheetViews>
  <sheetFormatPr defaultRowHeight="13.8" x14ac:dyDescent="0.25"/>
  <cols>
    <col min="16" max="16" width="17" customWidth="1"/>
    <col min="19" max="19" width="10.296875" bestFit="1" customWidth="1"/>
  </cols>
  <sheetData>
    <row r="12" spans="17:26" ht="17.399999999999999" x14ac:dyDescent="0.3">
      <c r="Q12" s="142"/>
      <c r="R12" s="142"/>
      <c r="S12" s="142"/>
      <c r="T12" s="142"/>
      <c r="U12" s="142"/>
      <c r="V12" s="142"/>
      <c r="W12" s="142"/>
      <c r="X12" s="142"/>
      <c r="Y12" s="142"/>
      <c r="Z12" s="142"/>
    </row>
    <row r="13" spans="17:26" ht="17.399999999999999" x14ac:dyDescent="0.3">
      <c r="Q13" s="142" t="s">
        <v>91</v>
      </c>
      <c r="R13" s="142"/>
      <c r="S13" s="142"/>
      <c r="T13" s="142"/>
      <c r="U13" s="142"/>
      <c r="V13" s="142"/>
      <c r="W13" s="142"/>
      <c r="X13" s="142"/>
      <c r="Y13" s="142"/>
      <c r="Z13" s="142"/>
    </row>
    <row r="14" spans="17:26" ht="17.399999999999999" x14ac:dyDescent="0.3">
      <c r="Q14" s="142"/>
      <c r="R14" s="142"/>
      <c r="S14" s="142"/>
      <c r="T14" s="142"/>
      <c r="U14" s="142"/>
      <c r="V14" s="142"/>
      <c r="W14" s="142"/>
      <c r="X14" s="142"/>
      <c r="Y14" s="142"/>
      <c r="Z14" s="142"/>
    </row>
    <row r="15" spans="17:26" ht="17.399999999999999" x14ac:dyDescent="0.3">
      <c r="Q15" s="142" t="s">
        <v>92</v>
      </c>
      <c r="R15" s="142"/>
      <c r="S15" s="142"/>
      <c r="T15" s="142"/>
      <c r="U15" s="142"/>
      <c r="V15" s="142"/>
      <c r="W15" s="142"/>
      <c r="X15" s="142"/>
      <c r="Y15" s="142"/>
      <c r="Z15" s="142"/>
    </row>
    <row r="16" spans="17:26" ht="17.399999999999999" x14ac:dyDescent="0.3">
      <c r="Q16" s="142" t="s">
        <v>93</v>
      </c>
      <c r="R16" s="142"/>
      <c r="S16" s="142"/>
      <c r="T16" s="142"/>
      <c r="U16" s="142"/>
      <c r="V16" s="142"/>
      <c r="W16" s="142"/>
      <c r="X16" s="142"/>
      <c r="Y16" s="142"/>
      <c r="Z16" s="142"/>
    </row>
    <row r="17" spans="16:26" ht="17.399999999999999" x14ac:dyDescent="0.3">
      <c r="Q17" s="142"/>
      <c r="R17" s="142"/>
      <c r="S17" s="142"/>
      <c r="T17" s="142"/>
      <c r="U17" s="142"/>
      <c r="V17" s="142"/>
      <c r="W17" s="142"/>
      <c r="X17" s="142"/>
      <c r="Y17" s="142"/>
      <c r="Z17" s="142"/>
    </row>
    <row r="18" spans="16:26" ht="17.399999999999999" x14ac:dyDescent="0.3">
      <c r="Q18" s="142"/>
      <c r="R18" s="142"/>
      <c r="S18" s="142"/>
      <c r="T18" s="142"/>
      <c r="U18" s="142"/>
      <c r="V18" s="142"/>
      <c r="W18" s="142"/>
      <c r="X18" s="142"/>
      <c r="Y18" s="142"/>
      <c r="Z18" s="142"/>
    </row>
    <row r="19" spans="16:26" ht="17.399999999999999" x14ac:dyDescent="0.3">
      <c r="Q19" s="142" t="s">
        <v>94</v>
      </c>
      <c r="R19" s="142"/>
      <c r="S19" s="142"/>
      <c r="T19" s="142"/>
      <c r="U19" s="142"/>
      <c r="V19" s="142"/>
      <c r="W19" s="142"/>
      <c r="X19" s="142"/>
      <c r="Y19" s="142"/>
      <c r="Z19" s="142"/>
    </row>
    <row r="20" spans="16:26" ht="17.399999999999999" x14ac:dyDescent="0.3">
      <c r="P20" s="52"/>
      <c r="Q20" s="142"/>
      <c r="R20" s="142"/>
      <c r="S20" s="142"/>
      <c r="T20" s="142"/>
      <c r="U20" s="142"/>
      <c r="V20" s="142"/>
      <c r="W20" s="142"/>
      <c r="X20" s="142"/>
      <c r="Y20" s="142"/>
      <c r="Z20" s="142"/>
    </row>
    <row r="21" spans="16:26" ht="17.399999999999999" x14ac:dyDescent="0.3">
      <c r="Q21" s="142" t="s">
        <v>95</v>
      </c>
      <c r="R21" s="142"/>
      <c r="S21" s="142"/>
      <c r="T21" s="142"/>
      <c r="U21" s="142"/>
      <c r="V21" s="142"/>
      <c r="W21" s="142"/>
      <c r="X21" s="142"/>
      <c r="Y21" s="142"/>
      <c r="Z21" s="142"/>
    </row>
    <row r="22" spans="16:26" ht="17.399999999999999" x14ac:dyDescent="0.3">
      <c r="Q22" s="142" t="s">
        <v>96</v>
      </c>
      <c r="R22" s="142"/>
      <c r="S22" s="142"/>
      <c r="T22" s="142"/>
      <c r="U22" s="142"/>
      <c r="V22" s="142"/>
      <c r="W22" s="142"/>
      <c r="X22" s="142"/>
      <c r="Y22" s="142"/>
      <c r="Z22" s="142"/>
    </row>
    <row r="23" spans="16:26" ht="17.399999999999999" x14ac:dyDescent="0.3">
      <c r="Q23" s="142" t="s">
        <v>97</v>
      </c>
      <c r="R23" s="142"/>
      <c r="S23" s="142"/>
      <c r="T23" s="142"/>
      <c r="U23" s="142"/>
      <c r="V23" s="142"/>
      <c r="W23" s="142"/>
      <c r="X23" s="142"/>
      <c r="Y23" s="142"/>
      <c r="Z23" s="142"/>
    </row>
    <row r="24" spans="16:26" ht="17.399999999999999" x14ac:dyDescent="0.3">
      <c r="Q24" s="142"/>
      <c r="R24" s="142"/>
      <c r="S24" s="142"/>
      <c r="T24" s="142"/>
      <c r="U24" s="142"/>
      <c r="V24" s="142"/>
      <c r="W24" s="142"/>
      <c r="X24" s="142"/>
      <c r="Y24" s="142"/>
      <c r="Z24" s="142"/>
    </row>
    <row r="25" spans="16:26" ht="17.399999999999999" x14ac:dyDescent="0.3">
      <c r="Q25" s="142"/>
      <c r="R25" s="142"/>
      <c r="S25" s="142"/>
      <c r="T25" s="142"/>
      <c r="U25" s="142"/>
      <c r="V25" s="142"/>
      <c r="W25" s="142"/>
      <c r="X25" s="142"/>
      <c r="Y25" s="142"/>
      <c r="Z25" s="142"/>
    </row>
    <row r="26" spans="16:26" ht="17.399999999999999" x14ac:dyDescent="0.3">
      <c r="Q26" s="142"/>
      <c r="R26" s="142"/>
      <c r="S26" s="143">
        <f>RATE(4,,-36000,36600)</f>
        <v>4.1408753176078563E-3</v>
      </c>
      <c r="T26" s="142"/>
      <c r="U26" s="142"/>
      <c r="V26" s="142"/>
      <c r="W26" s="142"/>
      <c r="X26" s="142"/>
      <c r="Y26" s="142"/>
      <c r="Z26" s="142"/>
    </row>
    <row r="27" spans="16:26" ht="17.399999999999999" x14ac:dyDescent="0.3">
      <c r="Q27" s="142"/>
      <c r="R27" s="142"/>
      <c r="S27" s="142" t="s">
        <v>98</v>
      </c>
      <c r="T27" s="142"/>
      <c r="U27" s="142"/>
      <c r="V27" s="142"/>
      <c r="W27" s="142"/>
      <c r="X27" s="142"/>
      <c r="Y27" s="142"/>
      <c r="Z27" s="142"/>
    </row>
    <row r="28" spans="16:26" ht="17.399999999999999" x14ac:dyDescent="0.3">
      <c r="Q28" s="142"/>
      <c r="R28" s="142"/>
      <c r="S28" s="142"/>
      <c r="T28" s="142"/>
      <c r="U28" s="142"/>
      <c r="V28" s="142"/>
      <c r="W28" s="142"/>
      <c r="X28" s="142"/>
      <c r="Y28" s="142"/>
      <c r="Z28" s="142"/>
    </row>
    <row r="29" spans="16:26" ht="17.399999999999999" x14ac:dyDescent="0.3">
      <c r="Q29" s="142"/>
      <c r="R29" s="142"/>
      <c r="S29" s="142">
        <v>12</v>
      </c>
      <c r="T29" s="142"/>
      <c r="U29" s="142"/>
      <c r="V29" s="142"/>
      <c r="W29" s="142"/>
      <c r="X29" s="142"/>
      <c r="Y29" s="142"/>
      <c r="Z29" s="142"/>
    </row>
    <row r="30" spans="16:26" ht="17.399999999999999" x14ac:dyDescent="0.3">
      <c r="Q30" s="142"/>
      <c r="R30" s="142"/>
      <c r="S30" s="142"/>
      <c r="T30" s="142"/>
      <c r="U30" s="142"/>
      <c r="V30" s="142"/>
      <c r="W30" s="142"/>
      <c r="X30" s="142"/>
      <c r="Y30" s="142"/>
      <c r="Z30" s="142"/>
    </row>
    <row r="31" spans="16:26" ht="17.399999999999999" x14ac:dyDescent="0.3">
      <c r="Q31" s="142"/>
      <c r="R31" s="142"/>
      <c r="S31" s="142" t="s">
        <v>99</v>
      </c>
      <c r="T31" s="142"/>
      <c r="U31" s="142"/>
      <c r="V31" s="142"/>
      <c r="W31" s="142"/>
      <c r="X31" s="142"/>
      <c r="Y31" s="142"/>
      <c r="Z31" s="142"/>
    </row>
    <row r="32" spans="16:26" ht="17.399999999999999" x14ac:dyDescent="0.3">
      <c r="Q32" s="142"/>
      <c r="R32" s="142"/>
      <c r="S32" s="144">
        <f>(1+S26)^12-1</f>
        <v>5.0837962962962724E-2</v>
      </c>
      <c r="T32" s="142"/>
      <c r="U32" s="142"/>
      <c r="V32" s="142"/>
      <c r="W32" s="142"/>
      <c r="X32" s="142"/>
      <c r="Y32" s="142"/>
      <c r="Z32" s="142"/>
    </row>
    <row r="33" spans="17:26" ht="17.399999999999999" x14ac:dyDescent="0.3">
      <c r="Q33" s="142"/>
      <c r="R33" s="142"/>
      <c r="S33" s="142"/>
      <c r="T33" s="142"/>
      <c r="U33" s="142"/>
      <c r="V33" s="142"/>
      <c r="W33" s="142"/>
      <c r="X33" s="142"/>
      <c r="Y33" s="142"/>
      <c r="Z33" s="142"/>
    </row>
    <row r="34" spans="17:26" ht="17.399999999999999" x14ac:dyDescent="0.3">
      <c r="Q34" s="142"/>
      <c r="R34" s="142"/>
      <c r="S34" s="142"/>
      <c r="T34" s="142"/>
      <c r="U34" s="142"/>
      <c r="V34" s="142"/>
      <c r="W34" s="142"/>
      <c r="X34" s="142"/>
      <c r="Y34" s="142"/>
      <c r="Z34" s="142"/>
    </row>
    <row r="35" spans="17:26" ht="17.399999999999999" x14ac:dyDescent="0.3">
      <c r="Q35" s="142"/>
      <c r="R35" s="142"/>
      <c r="S35" s="142"/>
      <c r="T35" s="142"/>
      <c r="U35" s="142"/>
      <c r="V35" s="142"/>
      <c r="W35" s="142"/>
      <c r="X35" s="142"/>
      <c r="Y35" s="142"/>
      <c r="Z35" s="142"/>
    </row>
    <row r="36" spans="17:26" ht="17.399999999999999" x14ac:dyDescent="0.3">
      <c r="Q36" s="142"/>
      <c r="R36" s="142"/>
      <c r="S36" s="142"/>
      <c r="T36" s="142"/>
      <c r="U36" s="142"/>
      <c r="V36" s="142"/>
      <c r="W36" s="142"/>
      <c r="X36" s="142"/>
      <c r="Y36" s="142"/>
      <c r="Z36" s="142"/>
    </row>
    <row r="37" spans="17:26" ht="17.399999999999999" x14ac:dyDescent="0.3">
      <c r="Q37" s="142"/>
      <c r="R37" s="142"/>
      <c r="S37" s="142"/>
      <c r="T37" s="142"/>
      <c r="U37" s="142"/>
      <c r="V37" s="142"/>
      <c r="W37" s="142"/>
      <c r="X37" s="142"/>
      <c r="Y37" s="142"/>
      <c r="Z37" s="142"/>
    </row>
    <row r="64" spans="11:11" x14ac:dyDescent="0.25">
      <c r="K64" s="2"/>
    </row>
    <row r="69" spans="10:10" x14ac:dyDescent="0.25">
      <c r="J69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677B-3768-4C62-8FD1-2D9E6264F451}">
  <dimension ref="C2:W68"/>
  <sheetViews>
    <sheetView rightToLeft="1" topLeftCell="A18" workbookViewId="0">
      <selection activeCell="J56" sqref="A56:J56"/>
    </sheetView>
  </sheetViews>
  <sheetFormatPr defaultRowHeight="13.8" x14ac:dyDescent="0.25"/>
  <cols>
    <col min="2" max="2" width="8.796875" customWidth="1"/>
    <col min="14" max="14" width="17.796875" bestFit="1" customWidth="1"/>
    <col min="17" max="17" width="12" bestFit="1" customWidth="1"/>
    <col min="18" max="18" width="11" bestFit="1" customWidth="1"/>
  </cols>
  <sheetData>
    <row r="2" spans="14:22" x14ac:dyDescent="0.25">
      <c r="N2" s="145" t="s">
        <v>173</v>
      </c>
      <c r="O2" s="145"/>
      <c r="P2" s="145"/>
      <c r="Q2" s="145"/>
      <c r="R2" s="145"/>
      <c r="S2" s="145"/>
      <c r="T2" s="145"/>
      <c r="U2" s="145"/>
      <c r="V2" s="145"/>
    </row>
    <row r="3" spans="14:22" x14ac:dyDescent="0.25">
      <c r="N3" s="145"/>
      <c r="O3" s="145"/>
      <c r="P3" s="145"/>
      <c r="Q3" s="145"/>
      <c r="R3" s="145"/>
      <c r="S3" s="145"/>
      <c r="T3" s="145"/>
      <c r="U3" s="145"/>
      <c r="V3" s="145"/>
    </row>
    <row r="4" spans="14:22" x14ac:dyDescent="0.25">
      <c r="N4" s="145"/>
      <c r="O4" s="145"/>
      <c r="P4" s="145"/>
      <c r="Q4" s="145"/>
      <c r="R4" s="145"/>
      <c r="S4" s="145"/>
      <c r="T4" s="145"/>
      <c r="U4" s="145"/>
      <c r="V4" s="145"/>
    </row>
    <row r="5" spans="14:22" x14ac:dyDescent="0.25">
      <c r="N5" s="145"/>
      <c r="O5" s="145"/>
      <c r="P5" s="145"/>
      <c r="Q5" s="145"/>
      <c r="R5" s="145"/>
      <c r="S5" s="145"/>
      <c r="T5" s="145"/>
      <c r="U5" s="145"/>
      <c r="V5" s="145"/>
    </row>
    <row r="6" spans="14:22" x14ac:dyDescent="0.25">
      <c r="N6" t="s">
        <v>188</v>
      </c>
    </row>
    <row r="8" spans="14:22" x14ac:dyDescent="0.25">
      <c r="N8" t="s">
        <v>189</v>
      </c>
    </row>
    <row r="9" spans="14:22" x14ac:dyDescent="0.25">
      <c r="N9" t="s">
        <v>190</v>
      </c>
    </row>
    <row r="12" spans="14:22" x14ac:dyDescent="0.25">
      <c r="N12" s="138" t="s">
        <v>44</v>
      </c>
      <c r="O12" s="138"/>
      <c r="P12" s="138"/>
      <c r="Q12" s="138"/>
      <c r="R12" s="138"/>
    </row>
    <row r="14" spans="14:22" x14ac:dyDescent="0.25">
      <c r="N14">
        <v>18000</v>
      </c>
      <c r="O14" t="s">
        <v>34</v>
      </c>
      <c r="P14" t="s">
        <v>50</v>
      </c>
    </row>
    <row r="15" spans="14:22" x14ac:dyDescent="0.25">
      <c r="N15">
        <f>4*3</f>
        <v>12</v>
      </c>
      <c r="O15" t="s">
        <v>32</v>
      </c>
    </row>
    <row r="16" spans="14:22" x14ac:dyDescent="0.25">
      <c r="N16" s="2">
        <v>5.0000000000000001E-3</v>
      </c>
      <c r="O16" t="s">
        <v>21</v>
      </c>
    </row>
    <row r="17" spans="13:22" ht="14.4" thickBot="1" x14ac:dyDescent="0.3">
      <c r="N17" s="3">
        <f>(1+N16)^3-1</f>
        <v>1.5075124999999634E-2</v>
      </c>
      <c r="O17" t="s">
        <v>51</v>
      </c>
    </row>
    <row r="18" spans="13:22" ht="14.4" thickBot="1" x14ac:dyDescent="0.3">
      <c r="M18" s="169" t="s">
        <v>38</v>
      </c>
      <c r="N18" s="170">
        <f>PV(N17,N15,-N14,,1)</f>
        <v>199201.63730751714</v>
      </c>
      <c r="O18" s="171" t="s">
        <v>52</v>
      </c>
      <c r="P18" s="171"/>
      <c r="Q18" s="171" t="s">
        <v>191</v>
      </c>
      <c r="R18" s="87"/>
    </row>
    <row r="19" spans="13:22" ht="14.4" thickBot="1" x14ac:dyDescent="0.3">
      <c r="M19" s="173"/>
      <c r="N19" s="174"/>
      <c r="O19" s="15"/>
      <c r="P19" s="15"/>
      <c r="Q19" s="15"/>
      <c r="R19" s="15"/>
    </row>
    <row r="20" spans="13:22" x14ac:dyDescent="0.25">
      <c r="N20" s="172" t="s">
        <v>45</v>
      </c>
      <c r="O20" s="172"/>
      <c r="P20" s="172"/>
      <c r="Q20" s="172"/>
      <c r="R20" s="172"/>
    </row>
    <row r="21" spans="13:22" x14ac:dyDescent="0.25">
      <c r="N21" t="s">
        <v>171</v>
      </c>
    </row>
    <row r="22" spans="13:22" x14ac:dyDescent="0.25">
      <c r="N22" s="4">
        <f>PV(N16,1,,-N18)</f>
        <v>198210.58438558923</v>
      </c>
    </row>
    <row r="23" spans="13:22" x14ac:dyDescent="0.25">
      <c r="N23" t="s">
        <v>53</v>
      </c>
    </row>
    <row r="24" spans="13:22" s="29" customFormat="1" x14ac:dyDescent="0.25"/>
    <row r="26" spans="13:22" x14ac:dyDescent="0.25">
      <c r="R26" s="138" t="s">
        <v>44</v>
      </c>
      <c r="S26" s="138"/>
      <c r="T26" s="138"/>
      <c r="U26" s="138"/>
      <c r="V26" s="138"/>
    </row>
    <row r="28" spans="13:22" x14ac:dyDescent="0.25">
      <c r="R28">
        <v>5</v>
      </c>
      <c r="S28" t="s">
        <v>32</v>
      </c>
      <c r="T28" t="s">
        <v>33</v>
      </c>
    </row>
    <row r="29" spans="13:22" x14ac:dyDescent="0.25">
      <c r="R29">
        <v>5000</v>
      </c>
      <c r="S29" t="s">
        <v>34</v>
      </c>
      <c r="T29" t="s">
        <v>33</v>
      </c>
    </row>
    <row r="30" spans="13:22" x14ac:dyDescent="0.25">
      <c r="R30" t="s">
        <v>35</v>
      </c>
    </row>
    <row r="31" spans="13:22" x14ac:dyDescent="0.25">
      <c r="R31" s="2">
        <v>8.9999999999999993E-3</v>
      </c>
      <c r="S31" t="s">
        <v>36</v>
      </c>
      <c r="T31" t="s">
        <v>9</v>
      </c>
    </row>
    <row r="33" spans="18:23" x14ac:dyDescent="0.25">
      <c r="R33">
        <f>(1+R31)^3-1</f>
        <v>2.7243728999999606E-2</v>
      </c>
      <c r="S33" t="s">
        <v>36</v>
      </c>
      <c r="T33" t="s">
        <v>37</v>
      </c>
    </row>
    <row r="35" spans="18:23" x14ac:dyDescent="0.25">
      <c r="R35" s="4">
        <f>PV(R33,R28,-R29,,1)</f>
        <v>23708.645158844</v>
      </c>
      <c r="S35" t="s">
        <v>42</v>
      </c>
      <c r="U35" t="s">
        <v>192</v>
      </c>
    </row>
    <row r="36" spans="18:23" x14ac:dyDescent="0.25">
      <c r="U36" t="s">
        <v>193</v>
      </c>
    </row>
    <row r="37" spans="18:23" x14ac:dyDescent="0.25">
      <c r="U37" t="s">
        <v>194</v>
      </c>
    </row>
    <row r="38" spans="18:23" x14ac:dyDescent="0.25">
      <c r="R38" t="s">
        <v>39</v>
      </c>
    </row>
    <row r="39" spans="18:23" x14ac:dyDescent="0.25">
      <c r="R39" t="s">
        <v>40</v>
      </c>
    </row>
    <row r="40" spans="18:23" x14ac:dyDescent="0.25">
      <c r="R40" t="s">
        <v>41</v>
      </c>
    </row>
    <row r="41" spans="18:23" x14ac:dyDescent="0.25">
      <c r="R41" t="s">
        <v>43</v>
      </c>
    </row>
    <row r="43" spans="18:23" x14ac:dyDescent="0.25">
      <c r="R43" t="s">
        <v>46</v>
      </c>
    </row>
    <row r="45" spans="18:23" x14ac:dyDescent="0.25">
      <c r="R45" s="138" t="s">
        <v>172</v>
      </c>
      <c r="S45" s="138"/>
      <c r="T45" s="138"/>
      <c r="U45" s="138"/>
      <c r="V45" s="138"/>
      <c r="W45" s="138"/>
    </row>
    <row r="46" spans="18:23" x14ac:dyDescent="0.25">
      <c r="R46" t="s">
        <v>47</v>
      </c>
    </row>
    <row r="47" spans="18:23" x14ac:dyDescent="0.25">
      <c r="R47" s="4">
        <f>PV(R31,4,,-R35)</f>
        <v>22873.997630639118</v>
      </c>
    </row>
    <row r="49" spans="18:19" x14ac:dyDescent="0.25">
      <c r="R49" s="28">
        <f>R47-21000</f>
        <v>1873.9976306391181</v>
      </c>
      <c r="S49" t="s">
        <v>48</v>
      </c>
    </row>
    <row r="68" spans="3:3" x14ac:dyDescent="0.25">
      <c r="C68" t="s">
        <v>49</v>
      </c>
    </row>
  </sheetData>
  <mergeCells count="5">
    <mergeCell ref="N2:V5"/>
    <mergeCell ref="N12:R12"/>
    <mergeCell ref="N20:R20"/>
    <mergeCell ref="R26:V26"/>
    <mergeCell ref="R45:W4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17</vt:i4>
      </vt:variant>
    </vt:vector>
  </HeadingPairs>
  <TitlesOfParts>
    <vt:vector size="17" baseType="lpstr">
      <vt:lpstr>פתיח</vt:lpstr>
      <vt:lpstr>מושגים</vt:lpstr>
      <vt:lpstr>ש 4</vt:lpstr>
      <vt:lpstr>ריביות</vt:lpstr>
      <vt:lpstr>FV</vt:lpstr>
      <vt:lpstr>שלושה בנקים</vt:lpstr>
      <vt:lpstr>ש 3</vt:lpstr>
      <vt:lpstr>ש 18</vt:lpstr>
      <vt:lpstr>קפיצות</vt:lpstr>
      <vt:lpstr>ש 1</vt:lpstr>
      <vt:lpstr>שלוש חלופות</vt:lpstr>
      <vt:lpstr>השוואה</vt:lpstr>
      <vt:lpstr>תרגול עצמי</vt:lpstr>
      <vt:lpstr>ש 16</vt:lpstr>
      <vt:lpstr>ש 12</vt:lpstr>
      <vt:lpstr>שפיצר</vt:lpstr>
      <vt:lpstr>ש 14 קיקי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משתמש</dc:creator>
  <cp:lastModifiedBy>roy idan</cp:lastModifiedBy>
  <dcterms:created xsi:type="dcterms:W3CDTF">2015-06-05T18:19:34Z</dcterms:created>
  <dcterms:modified xsi:type="dcterms:W3CDTF">2026-06-11T10:58:02Z</dcterms:modified>
</cp:coreProperties>
</file>