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עבודה\תקשורת המכללה למנהל\אקסל שנה ב\מועד א 2024\"/>
    </mc:Choice>
  </mc:AlternateContent>
  <xr:revisionPtr revIDLastSave="0" documentId="13_ncr:1_{334D478A-1975-4DBE-9DB3-F53B18B4623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הכי חשוב" sheetId="3" r:id="rId1"/>
    <sheet name="נתוני עזר" sheetId="2" r:id="rId2"/>
    <sheet name="פילוח תושבים" sheetId="4" r:id="rId3"/>
    <sheet name="תושבים" sheetId="1" r:id="rId4"/>
    <sheet name="סינון תושבים" sheetId="7" r:id="rId5"/>
    <sheet name="מס מטרה" sheetId="5" r:id="rId6"/>
  </sheets>
  <definedNames>
    <definedName name="_xlnm._FilterDatabase" localSheetId="5" hidden="1">'מס מטרה'!$A$1:$F$58</definedName>
    <definedName name="_xlnm._FilterDatabase" localSheetId="3" hidden="1">תושבים!$A$1:$K$58</definedName>
    <definedName name="_xlnm.Extract" localSheetId="3">תושבים!$G$88:$I$88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2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U2" i="1"/>
  <c r="U3" i="1"/>
  <c r="U4" i="1"/>
  <c r="U5" i="1"/>
  <c r="U6" i="1"/>
  <c r="U7" i="1"/>
  <c r="U8" i="1"/>
  <c r="U1" i="1"/>
  <c r="M58" i="5"/>
  <c r="K58" i="5"/>
  <c r="J58" i="5"/>
  <c r="I58" i="5"/>
  <c r="H58" i="5"/>
  <c r="G58" i="5"/>
  <c r="M57" i="5"/>
  <c r="K57" i="5"/>
  <c r="J57" i="5"/>
  <c r="I57" i="5"/>
  <c r="H57" i="5"/>
  <c r="G57" i="5"/>
  <c r="M56" i="5"/>
  <c r="K56" i="5"/>
  <c r="J56" i="5"/>
  <c r="I56" i="5"/>
  <c r="H56" i="5"/>
  <c r="G56" i="5"/>
  <c r="M55" i="5"/>
  <c r="K55" i="5"/>
  <c r="J55" i="5"/>
  <c r="I55" i="5"/>
  <c r="H55" i="5"/>
  <c r="G55" i="5"/>
  <c r="M54" i="5"/>
  <c r="K54" i="5"/>
  <c r="J54" i="5"/>
  <c r="I54" i="5"/>
  <c r="H54" i="5"/>
  <c r="G54" i="5"/>
  <c r="M53" i="5"/>
  <c r="K53" i="5"/>
  <c r="J53" i="5"/>
  <c r="I53" i="5"/>
  <c r="H53" i="5"/>
  <c r="G53" i="5"/>
  <c r="M52" i="5"/>
  <c r="K52" i="5"/>
  <c r="J52" i="5"/>
  <c r="I52" i="5"/>
  <c r="H52" i="5"/>
  <c r="G52" i="5"/>
  <c r="M51" i="5"/>
  <c r="K51" i="5"/>
  <c r="J51" i="5"/>
  <c r="I51" i="5"/>
  <c r="H51" i="5"/>
  <c r="G51" i="5"/>
  <c r="M50" i="5"/>
  <c r="K50" i="5"/>
  <c r="J50" i="5"/>
  <c r="I50" i="5"/>
  <c r="H50" i="5"/>
  <c r="G50" i="5"/>
  <c r="M49" i="5"/>
  <c r="K49" i="5"/>
  <c r="J49" i="5"/>
  <c r="I49" i="5"/>
  <c r="H49" i="5"/>
  <c r="G49" i="5"/>
  <c r="M48" i="5"/>
  <c r="K48" i="5"/>
  <c r="J48" i="5"/>
  <c r="I48" i="5"/>
  <c r="H48" i="5"/>
  <c r="G48" i="5"/>
  <c r="M47" i="5"/>
  <c r="K47" i="5"/>
  <c r="J47" i="5"/>
  <c r="I47" i="5"/>
  <c r="H47" i="5"/>
  <c r="G47" i="5"/>
  <c r="M46" i="5"/>
  <c r="K46" i="5"/>
  <c r="J46" i="5"/>
  <c r="I46" i="5"/>
  <c r="H46" i="5"/>
  <c r="G46" i="5"/>
  <c r="M45" i="5"/>
  <c r="K45" i="5"/>
  <c r="J45" i="5"/>
  <c r="I45" i="5"/>
  <c r="H45" i="5"/>
  <c r="G45" i="5"/>
  <c r="M44" i="5"/>
  <c r="K44" i="5"/>
  <c r="J44" i="5"/>
  <c r="I44" i="5"/>
  <c r="H44" i="5"/>
  <c r="G44" i="5"/>
  <c r="M43" i="5"/>
  <c r="K43" i="5"/>
  <c r="J43" i="5"/>
  <c r="I43" i="5"/>
  <c r="H43" i="5"/>
  <c r="G43" i="5"/>
  <c r="M42" i="5"/>
  <c r="K42" i="5"/>
  <c r="J42" i="5"/>
  <c r="I42" i="5"/>
  <c r="H42" i="5"/>
  <c r="G42" i="5"/>
  <c r="M41" i="5"/>
  <c r="K41" i="5"/>
  <c r="J41" i="5"/>
  <c r="I41" i="5"/>
  <c r="H41" i="5"/>
  <c r="G41" i="5"/>
  <c r="M40" i="5"/>
  <c r="K40" i="5"/>
  <c r="J40" i="5"/>
  <c r="I40" i="5"/>
  <c r="H40" i="5"/>
  <c r="G40" i="5"/>
  <c r="M39" i="5"/>
  <c r="K39" i="5"/>
  <c r="J39" i="5"/>
  <c r="I39" i="5"/>
  <c r="H39" i="5"/>
  <c r="G39" i="5"/>
  <c r="M38" i="5"/>
  <c r="K38" i="5"/>
  <c r="J38" i="5"/>
  <c r="I38" i="5"/>
  <c r="H38" i="5"/>
  <c r="G38" i="5"/>
  <c r="M37" i="5"/>
  <c r="K37" i="5"/>
  <c r="J37" i="5"/>
  <c r="I37" i="5"/>
  <c r="H37" i="5"/>
  <c r="G37" i="5"/>
  <c r="M36" i="5"/>
  <c r="K36" i="5"/>
  <c r="J36" i="5"/>
  <c r="I36" i="5"/>
  <c r="H36" i="5"/>
  <c r="G36" i="5"/>
  <c r="M35" i="5"/>
  <c r="K35" i="5"/>
  <c r="J35" i="5"/>
  <c r="I35" i="5"/>
  <c r="H35" i="5"/>
  <c r="G35" i="5"/>
  <c r="M34" i="5"/>
  <c r="K34" i="5"/>
  <c r="J34" i="5"/>
  <c r="I34" i="5"/>
  <c r="H34" i="5"/>
  <c r="G34" i="5"/>
  <c r="M33" i="5"/>
  <c r="K33" i="5"/>
  <c r="J33" i="5"/>
  <c r="I33" i="5"/>
  <c r="H33" i="5"/>
  <c r="G33" i="5"/>
  <c r="M32" i="5"/>
  <c r="K32" i="5"/>
  <c r="J32" i="5"/>
  <c r="I32" i="5"/>
  <c r="H32" i="5"/>
  <c r="G32" i="5"/>
  <c r="M31" i="5"/>
  <c r="K31" i="5"/>
  <c r="J31" i="5"/>
  <c r="I31" i="5"/>
  <c r="H31" i="5"/>
  <c r="G31" i="5"/>
  <c r="M30" i="5"/>
  <c r="K30" i="5"/>
  <c r="J30" i="5"/>
  <c r="I30" i="5"/>
  <c r="H30" i="5"/>
  <c r="G30" i="5"/>
  <c r="M29" i="5"/>
  <c r="K29" i="5"/>
  <c r="J29" i="5"/>
  <c r="I29" i="5"/>
  <c r="H29" i="5"/>
  <c r="G29" i="5"/>
  <c r="M28" i="5"/>
  <c r="K28" i="5"/>
  <c r="J28" i="5"/>
  <c r="I28" i="5"/>
  <c r="H28" i="5"/>
  <c r="G28" i="5"/>
  <c r="M27" i="5"/>
  <c r="K27" i="5"/>
  <c r="J27" i="5"/>
  <c r="I27" i="5"/>
  <c r="H27" i="5"/>
  <c r="G27" i="5"/>
  <c r="M26" i="5"/>
  <c r="K26" i="5"/>
  <c r="J26" i="5"/>
  <c r="I26" i="5"/>
  <c r="H26" i="5"/>
  <c r="G26" i="5"/>
  <c r="M25" i="5"/>
  <c r="K25" i="5"/>
  <c r="J25" i="5"/>
  <c r="I25" i="5"/>
  <c r="H25" i="5"/>
  <c r="G25" i="5"/>
  <c r="M24" i="5"/>
  <c r="K24" i="5"/>
  <c r="J24" i="5"/>
  <c r="I24" i="5"/>
  <c r="H24" i="5"/>
  <c r="G24" i="5"/>
  <c r="M23" i="5"/>
  <c r="K23" i="5"/>
  <c r="J23" i="5"/>
  <c r="I23" i="5"/>
  <c r="H23" i="5"/>
  <c r="G23" i="5"/>
  <c r="M22" i="5"/>
  <c r="K22" i="5"/>
  <c r="J22" i="5"/>
  <c r="I22" i="5"/>
  <c r="H22" i="5"/>
  <c r="G22" i="5"/>
  <c r="M21" i="5"/>
  <c r="K21" i="5"/>
  <c r="J21" i="5"/>
  <c r="I21" i="5"/>
  <c r="H21" i="5"/>
  <c r="G21" i="5"/>
  <c r="M20" i="5"/>
  <c r="K20" i="5"/>
  <c r="J20" i="5"/>
  <c r="I20" i="5"/>
  <c r="H20" i="5"/>
  <c r="G20" i="5"/>
  <c r="M19" i="5"/>
  <c r="K19" i="5"/>
  <c r="J19" i="5"/>
  <c r="I19" i="5"/>
  <c r="H19" i="5"/>
  <c r="G19" i="5"/>
  <c r="M18" i="5"/>
  <c r="K18" i="5"/>
  <c r="J18" i="5"/>
  <c r="I18" i="5"/>
  <c r="H18" i="5"/>
  <c r="G18" i="5"/>
  <c r="M17" i="5"/>
  <c r="K17" i="5"/>
  <c r="J17" i="5"/>
  <c r="I17" i="5"/>
  <c r="H17" i="5"/>
  <c r="G17" i="5"/>
  <c r="M16" i="5"/>
  <c r="K16" i="5"/>
  <c r="J16" i="5"/>
  <c r="I16" i="5"/>
  <c r="H16" i="5"/>
  <c r="G16" i="5"/>
  <c r="M15" i="5"/>
  <c r="K15" i="5"/>
  <c r="J15" i="5"/>
  <c r="I15" i="5"/>
  <c r="H15" i="5"/>
  <c r="G15" i="5"/>
  <c r="M14" i="5"/>
  <c r="K14" i="5"/>
  <c r="J14" i="5"/>
  <c r="I14" i="5"/>
  <c r="H14" i="5"/>
  <c r="G14" i="5"/>
  <c r="M13" i="5"/>
  <c r="K13" i="5"/>
  <c r="J13" i="5"/>
  <c r="I13" i="5"/>
  <c r="H13" i="5"/>
  <c r="G13" i="5"/>
  <c r="M12" i="5"/>
  <c r="K12" i="5"/>
  <c r="J12" i="5"/>
  <c r="I12" i="5"/>
  <c r="H12" i="5"/>
  <c r="G12" i="5"/>
  <c r="M11" i="5"/>
  <c r="K11" i="5"/>
  <c r="J11" i="5"/>
  <c r="I11" i="5"/>
  <c r="H11" i="5"/>
  <c r="G11" i="5"/>
  <c r="M10" i="5"/>
  <c r="K10" i="5"/>
  <c r="J10" i="5"/>
  <c r="I10" i="5"/>
  <c r="H10" i="5"/>
  <c r="G10" i="5"/>
  <c r="M9" i="5"/>
  <c r="K9" i="5"/>
  <c r="J9" i="5"/>
  <c r="I9" i="5"/>
  <c r="H9" i="5"/>
  <c r="G9" i="5"/>
  <c r="M8" i="5"/>
  <c r="K8" i="5"/>
  <c r="J8" i="5"/>
  <c r="I8" i="5"/>
  <c r="H8" i="5"/>
  <c r="G8" i="5"/>
  <c r="M7" i="5"/>
  <c r="K7" i="5"/>
  <c r="J7" i="5"/>
  <c r="I7" i="5"/>
  <c r="H7" i="5"/>
  <c r="G7" i="5"/>
  <c r="M6" i="5"/>
  <c r="K6" i="5"/>
  <c r="J6" i="5"/>
  <c r="I6" i="5"/>
  <c r="H6" i="5"/>
  <c r="G6" i="5"/>
  <c r="M5" i="5"/>
  <c r="K5" i="5"/>
  <c r="J5" i="5"/>
  <c r="I5" i="5"/>
  <c r="H5" i="5"/>
  <c r="G5" i="5"/>
  <c r="M4" i="5"/>
  <c r="K4" i="5"/>
  <c r="J4" i="5"/>
  <c r="I4" i="5"/>
  <c r="H4" i="5"/>
  <c r="G4" i="5"/>
  <c r="M3" i="5"/>
  <c r="K3" i="5"/>
  <c r="J3" i="5"/>
  <c r="I3" i="5"/>
  <c r="H3" i="5"/>
  <c r="G3" i="5"/>
  <c r="M2" i="5"/>
  <c r="K2" i="5"/>
  <c r="J2" i="5"/>
  <c r="I2" i="5"/>
  <c r="H2" i="5"/>
  <c r="G2" i="5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2" i="1"/>
  <c r="K6" i="1"/>
  <c r="K12" i="1"/>
  <c r="K37" i="1"/>
  <c r="K2" i="1"/>
  <c r="K44" i="1"/>
  <c r="K52" i="1"/>
  <c r="K20" i="1"/>
  <c r="K9" i="1"/>
  <c r="K16" i="1"/>
  <c r="K29" i="1"/>
  <c r="K58" i="1"/>
  <c r="K24" i="1"/>
  <c r="K14" i="1"/>
  <c r="K40" i="1"/>
  <c r="K15" i="1"/>
  <c r="K43" i="1"/>
  <c r="K50" i="1"/>
  <c r="K21" i="1"/>
  <c r="K34" i="1"/>
  <c r="K3" i="1"/>
  <c r="K57" i="1"/>
  <c r="K54" i="1"/>
  <c r="K31" i="1"/>
  <c r="K13" i="1"/>
  <c r="K18" i="1"/>
  <c r="K7" i="1"/>
  <c r="K22" i="1"/>
  <c r="K55" i="1"/>
  <c r="K8" i="1"/>
  <c r="K47" i="1"/>
  <c r="K17" i="1"/>
  <c r="K41" i="1"/>
  <c r="K39" i="1"/>
  <c r="K26" i="1"/>
  <c r="K32" i="1"/>
  <c r="K5" i="1"/>
  <c r="K49" i="1"/>
  <c r="K10" i="1"/>
  <c r="K27" i="1"/>
  <c r="K4" i="1"/>
  <c r="K38" i="1"/>
  <c r="K33" i="1"/>
  <c r="K19" i="1"/>
  <c r="K48" i="1"/>
  <c r="K35" i="1"/>
  <c r="K46" i="1"/>
  <c r="K28" i="1"/>
  <c r="K42" i="1"/>
  <c r="K11" i="1"/>
  <c r="K36" i="1"/>
  <c r="K53" i="1"/>
  <c r="K30" i="1"/>
  <c r="K56" i="1"/>
  <c r="K51" i="1"/>
  <c r="K45" i="1"/>
  <c r="K25" i="1"/>
  <c r="K23" i="1"/>
  <c r="J6" i="1"/>
  <c r="J12" i="1"/>
  <c r="J37" i="1"/>
  <c r="J2" i="1"/>
  <c r="J44" i="1"/>
  <c r="J52" i="1"/>
  <c r="J20" i="1"/>
  <c r="J9" i="1"/>
  <c r="J16" i="1"/>
  <c r="J29" i="1"/>
  <c r="J58" i="1"/>
  <c r="J24" i="1"/>
  <c r="J14" i="1"/>
  <c r="J40" i="1"/>
  <c r="J15" i="1"/>
  <c r="J43" i="1"/>
  <c r="J50" i="1"/>
  <c r="J21" i="1"/>
  <c r="J34" i="1"/>
  <c r="J3" i="1"/>
  <c r="J57" i="1"/>
  <c r="J54" i="1"/>
  <c r="J31" i="1"/>
  <c r="J13" i="1"/>
  <c r="J18" i="1"/>
  <c r="J7" i="1"/>
  <c r="J22" i="1"/>
  <c r="J55" i="1"/>
  <c r="J8" i="1"/>
  <c r="J47" i="1"/>
  <c r="J17" i="1"/>
  <c r="J41" i="1"/>
  <c r="J39" i="1"/>
  <c r="J26" i="1"/>
  <c r="J32" i="1"/>
  <c r="J5" i="1"/>
  <c r="J49" i="1"/>
  <c r="J10" i="1"/>
  <c r="J27" i="1"/>
  <c r="J4" i="1"/>
  <c r="J38" i="1"/>
  <c r="J33" i="1"/>
  <c r="J19" i="1"/>
  <c r="J48" i="1"/>
  <c r="J35" i="1"/>
  <c r="J46" i="1"/>
  <c r="J28" i="1"/>
  <c r="J42" i="1"/>
  <c r="J11" i="1"/>
  <c r="J36" i="1"/>
  <c r="J53" i="1"/>
  <c r="J30" i="1"/>
  <c r="J56" i="1"/>
  <c r="J51" i="1"/>
  <c r="J45" i="1"/>
  <c r="J25" i="1"/>
  <c r="J23" i="1"/>
  <c r="H6" i="1"/>
  <c r="H12" i="1"/>
  <c r="H37" i="1"/>
  <c r="H2" i="1"/>
  <c r="H44" i="1"/>
  <c r="H52" i="1"/>
  <c r="H20" i="1"/>
  <c r="H9" i="1"/>
  <c r="H16" i="1"/>
  <c r="H29" i="1"/>
  <c r="H58" i="1"/>
  <c r="H24" i="1"/>
  <c r="H14" i="1"/>
  <c r="H40" i="1"/>
  <c r="H15" i="1"/>
  <c r="H43" i="1"/>
  <c r="H50" i="1"/>
  <c r="H21" i="1"/>
  <c r="H34" i="1"/>
  <c r="H3" i="1"/>
  <c r="H57" i="1"/>
  <c r="H54" i="1"/>
  <c r="H31" i="1"/>
  <c r="H13" i="1"/>
  <c r="H18" i="1"/>
  <c r="H7" i="1"/>
  <c r="H22" i="1"/>
  <c r="H55" i="1"/>
  <c r="H8" i="1"/>
  <c r="H47" i="1"/>
  <c r="H17" i="1"/>
  <c r="H41" i="1"/>
  <c r="H39" i="1"/>
  <c r="H26" i="1"/>
  <c r="H32" i="1"/>
  <c r="H5" i="1"/>
  <c r="H49" i="1"/>
  <c r="H10" i="1"/>
  <c r="H27" i="1"/>
  <c r="H4" i="1"/>
  <c r="H38" i="1"/>
  <c r="H33" i="1"/>
  <c r="H19" i="1"/>
  <c r="H48" i="1"/>
  <c r="H35" i="1"/>
  <c r="H46" i="1"/>
  <c r="H28" i="1"/>
  <c r="H42" i="1"/>
  <c r="H11" i="1"/>
  <c r="H36" i="1"/>
  <c r="H53" i="1"/>
  <c r="H30" i="1"/>
  <c r="H56" i="1"/>
  <c r="H51" i="1"/>
  <c r="H45" i="1"/>
  <c r="H25" i="1"/>
  <c r="H23" i="1"/>
  <c r="I6" i="1"/>
  <c r="I12" i="1"/>
  <c r="I37" i="1"/>
  <c r="I2" i="1"/>
  <c r="I44" i="1"/>
  <c r="I52" i="1"/>
  <c r="I20" i="1"/>
  <c r="I9" i="1"/>
  <c r="I16" i="1"/>
  <c r="I29" i="1"/>
  <c r="I58" i="1"/>
  <c r="I24" i="1"/>
  <c r="I14" i="1"/>
  <c r="I40" i="1"/>
  <c r="I15" i="1"/>
  <c r="I43" i="1"/>
  <c r="I50" i="1"/>
  <c r="I21" i="1"/>
  <c r="I34" i="1"/>
  <c r="I3" i="1"/>
  <c r="I57" i="1"/>
  <c r="I54" i="1"/>
  <c r="I31" i="1"/>
  <c r="I13" i="1"/>
  <c r="I18" i="1"/>
  <c r="I7" i="1"/>
  <c r="I22" i="1"/>
  <c r="I55" i="1"/>
  <c r="I8" i="1"/>
  <c r="I47" i="1"/>
  <c r="I17" i="1"/>
  <c r="I41" i="1"/>
  <c r="I39" i="1"/>
  <c r="I26" i="1"/>
  <c r="I32" i="1"/>
  <c r="I5" i="1"/>
  <c r="I49" i="1"/>
  <c r="I10" i="1"/>
  <c r="I27" i="1"/>
  <c r="I4" i="1"/>
  <c r="I38" i="1"/>
  <c r="I33" i="1"/>
  <c r="I19" i="1"/>
  <c r="I48" i="1"/>
  <c r="I35" i="1"/>
  <c r="I46" i="1"/>
  <c r="I28" i="1"/>
  <c r="I42" i="1"/>
  <c r="I11" i="1"/>
  <c r="I36" i="1"/>
  <c r="I53" i="1"/>
  <c r="I30" i="1"/>
  <c r="I56" i="1"/>
  <c r="I51" i="1"/>
  <c r="I45" i="1"/>
  <c r="I25" i="1"/>
  <c r="I23" i="1"/>
  <c r="G6" i="1"/>
  <c r="G12" i="1"/>
  <c r="G37" i="1"/>
  <c r="G2" i="1"/>
  <c r="G44" i="1"/>
  <c r="G52" i="1"/>
  <c r="G20" i="1"/>
  <c r="G9" i="1"/>
  <c r="G16" i="1"/>
  <c r="G29" i="1"/>
  <c r="G58" i="1"/>
  <c r="G24" i="1"/>
  <c r="G14" i="1"/>
  <c r="G40" i="1"/>
  <c r="G15" i="1"/>
  <c r="G43" i="1"/>
  <c r="G50" i="1"/>
  <c r="G21" i="1"/>
  <c r="G34" i="1"/>
  <c r="G3" i="1"/>
  <c r="G57" i="1"/>
  <c r="G54" i="1"/>
  <c r="G31" i="1"/>
  <c r="G13" i="1"/>
  <c r="G18" i="1"/>
  <c r="G7" i="1"/>
  <c r="G22" i="1"/>
  <c r="G55" i="1"/>
  <c r="G8" i="1"/>
  <c r="G47" i="1"/>
  <c r="G17" i="1"/>
  <c r="G41" i="1"/>
  <c r="G39" i="1"/>
  <c r="G26" i="1"/>
  <c r="G32" i="1"/>
  <c r="G5" i="1"/>
  <c r="G49" i="1"/>
  <c r="G10" i="1"/>
  <c r="G27" i="1"/>
  <c r="G4" i="1"/>
  <c r="G38" i="1"/>
  <c r="G33" i="1"/>
  <c r="G19" i="1"/>
  <c r="G48" i="1"/>
  <c r="G35" i="1"/>
  <c r="G46" i="1"/>
  <c r="G28" i="1"/>
  <c r="G42" i="1"/>
  <c r="G11" i="1"/>
  <c r="G36" i="1"/>
  <c r="G53" i="1"/>
  <c r="G30" i="1"/>
  <c r="G56" i="1"/>
  <c r="G51" i="1"/>
  <c r="G45" i="1"/>
  <c r="G25" i="1"/>
  <c r="G23" i="1"/>
  <c r="D88" i="1" l="1"/>
  <c r="C78" i="1" a="1"/>
  <c r="C79" i="1" s="1"/>
  <c r="S2" i="5"/>
  <c r="D90" i="1" l="1"/>
  <c r="D93" i="1"/>
  <c r="C78" i="1"/>
  <c r="C81" i="1"/>
  <c r="C80" i="1"/>
</calcChain>
</file>

<file path=xl/sharedStrings.xml><?xml version="1.0" encoding="utf-8"?>
<sst xmlns="http://schemas.openxmlformats.org/spreadsheetml/2006/main" count="516" uniqueCount="139">
  <si>
    <t>תל-אביב יפו</t>
  </si>
  <si>
    <t>חיפה</t>
  </si>
  <si>
    <t>ראשון לציון</t>
  </si>
  <si>
    <t>אשדוד</t>
  </si>
  <si>
    <t>פתח תקוה</t>
  </si>
  <si>
    <t>אזור גאוגרפי</t>
  </si>
  <si>
    <t>מרכז</t>
  </si>
  <si>
    <t>צפון</t>
  </si>
  <si>
    <t>דרום</t>
  </si>
  <si>
    <t>נהריה</t>
  </si>
  <si>
    <t>מספר תושבים (באלפים)</t>
  </si>
  <si>
    <t>עיר</t>
  </si>
  <si>
    <t>תאריך לידה</t>
  </si>
  <si>
    <t>מקצוע</t>
  </si>
  <si>
    <t>מאפיין טכנולוגי</t>
  </si>
  <si>
    <t>שכר מקסימום</t>
  </si>
  <si>
    <t>מהנדס</t>
  </si>
  <si>
    <t>עו"ד</t>
  </si>
  <si>
    <t>רופא</t>
  </si>
  <si>
    <t>מורה</t>
  </si>
  <si>
    <t>מרצה</t>
  </si>
  <si>
    <t>אנליסט</t>
  </si>
  <si>
    <t>תברואן</t>
  </si>
  <si>
    <t>גבריאלה גולדנברג</t>
  </si>
  <si>
    <t>סיגל מרום</t>
  </si>
  <si>
    <t>עידית חדד</t>
  </si>
  <si>
    <t>גל גנור</t>
  </si>
  <si>
    <t>שלי בן זאב</t>
  </si>
  <si>
    <t>עדן בריל</t>
  </si>
  <si>
    <t>ערן גולן</t>
  </si>
  <si>
    <t>ערן שלם</t>
  </si>
  <si>
    <t>דוד הכהן</t>
  </si>
  <si>
    <t>יוסי מזרחי</t>
  </si>
  <si>
    <t>גיל מצליח</t>
  </si>
  <si>
    <t>מיכל מצליח</t>
  </si>
  <si>
    <t>איציק כהן</t>
  </si>
  <si>
    <t>מיכל עדן</t>
  </si>
  <si>
    <t>ענבר אלפסי</t>
  </si>
  <si>
    <t>רוני יוסף</t>
  </si>
  <si>
    <t>דני מיכאלוב</t>
  </si>
  <si>
    <t>יוסי רונן</t>
  </si>
  <si>
    <t>רונן לניר</t>
  </si>
  <si>
    <t>אביב גורן</t>
  </si>
  <si>
    <t>גיל שגב</t>
  </si>
  <si>
    <t>תמי כהן</t>
  </si>
  <si>
    <t>צחי לוי</t>
  </si>
  <si>
    <t>שילינגר משה</t>
  </si>
  <si>
    <t>זיו ארבלי</t>
  </si>
  <si>
    <t>עמית גונן</t>
  </si>
  <si>
    <t>אורית בורנשטיין</t>
  </si>
  <si>
    <t>רונית אביאל</t>
  </si>
  <si>
    <t>זיוה בשן</t>
  </si>
  <si>
    <t>עדי בראל</t>
  </si>
  <si>
    <t>רונית דור</t>
  </si>
  <si>
    <t>טלי הראל</t>
  </si>
  <si>
    <t>עדי לוי</t>
  </si>
  <si>
    <t>ורד גונן</t>
  </si>
  <si>
    <t>שי שליח</t>
  </si>
  <si>
    <t>דורית מלמוד</t>
  </si>
  <si>
    <t>נועה זוהר</t>
  </si>
  <si>
    <t>יוסי כרמיל</t>
  </si>
  <si>
    <t>רון כהן</t>
  </si>
  <si>
    <t>משה אלימלך</t>
  </si>
  <si>
    <t>עמית לוי</t>
  </si>
  <si>
    <t>רוזן אלון</t>
  </si>
  <si>
    <t>שלומי גוזמן</t>
  </si>
  <si>
    <t>יפית עוזרי</t>
  </si>
  <si>
    <t>חיה אלפסי</t>
  </si>
  <si>
    <t>יוני כהן</t>
  </si>
  <si>
    <t>משה לוי</t>
  </si>
  <si>
    <t>גלעד קלמן</t>
  </si>
  <si>
    <t>ירון זיו</t>
  </si>
  <si>
    <t>מיכל עמרם</t>
  </si>
  <si>
    <t>עוזר סוציאלי</t>
  </si>
  <si>
    <t>שיווק</t>
  </si>
  <si>
    <t>רשימת הערים</t>
  </si>
  <si>
    <t>רשימת המקצועות</t>
  </si>
  <si>
    <t xml:space="preserve">שכר מינימום </t>
  </si>
  <si>
    <t>ירושלים</t>
  </si>
  <si>
    <t>מספר זיהוי</t>
  </si>
  <si>
    <t>נמוך</t>
  </si>
  <si>
    <t>גבוה</t>
  </si>
  <si>
    <t>בינוני</t>
  </si>
  <si>
    <t>שנת הקמה</t>
  </si>
  <si>
    <t>שכר חודשי ברוטו</t>
  </si>
  <si>
    <t>שגב משה</t>
  </si>
  <si>
    <t>גיל לוי</t>
  </si>
  <si>
    <t>יפית מנצור</t>
  </si>
  <si>
    <t>חולון</t>
  </si>
  <si>
    <t>עידית לוי</t>
  </si>
  <si>
    <t>מני כהן</t>
  </si>
  <si>
    <t>אביגיל צרור</t>
  </si>
  <si>
    <t>הרצל אביטן</t>
  </si>
  <si>
    <t>אחוז הפקדה</t>
  </si>
  <si>
    <t>שם התושב</t>
  </si>
  <si>
    <t>רואה חשבון</t>
  </si>
  <si>
    <t xml:space="preserve">שאלה 6 סעיף א </t>
  </si>
  <si>
    <t>סינון מתקדם</t>
  </si>
  <si>
    <t>סינון מתקדם, זיהוי:</t>
  </si>
  <si>
    <t>בגיליון החדש יופיעו רק אלה שעמדו בקריטריונים שקיבלנו</t>
  </si>
  <si>
    <t>שלבי עבודה סינון מתקדם:</t>
  </si>
  <si>
    <t>פותחים גיליון חדש כפי שביקשו, ונכין בו את הכותרות שביקשו למי שעמד בקריטריונים</t>
  </si>
  <si>
    <t>נתונים &gt; מתקדם &gt; ....</t>
  </si>
  <si>
    <r>
      <t>צור רשימה חדשה בגיליון חדש או צור דוח בגיליון חדש ו</t>
    </r>
    <r>
      <rPr>
        <sz val="22"/>
        <color rgb="FFFF0000"/>
        <rFont val="Calibri"/>
        <family val="2"/>
      </rPr>
      <t>יתנו קריטריונים</t>
    </r>
    <r>
      <rPr>
        <sz val="22"/>
        <color theme="1"/>
        <rFont val="Calibri"/>
        <family val="2"/>
      </rPr>
      <t xml:space="preserve">. </t>
    </r>
  </si>
  <si>
    <t xml:space="preserve">אגב, לרוב יבקשו שרק חלק מהכותרות (מהעמודות) יופיעו בגיליון החדש שפתחתנו  </t>
  </si>
  <si>
    <t xml:space="preserve">הכנת טבלת הקריטריונים. כאן חובה להקפיד על כותרות (העתיקו בקופי-פייסט).               </t>
  </si>
  <si>
    <t xml:space="preserve"> "וגם"= אותה השורה  "או"   שורות נפרדות </t>
  </si>
  <si>
    <t>תוספת לשכר מינימום</t>
  </si>
  <si>
    <t>שאלה 1 א</t>
  </si>
  <si>
    <t>המילה "לשלוף" אומרת לעבוד עם VLOOKUP</t>
  </si>
  <si>
    <t>סכום הפקדה</t>
  </si>
  <si>
    <t>גיל</t>
  </si>
  <si>
    <t>תוויות שורה</t>
  </si>
  <si>
    <t>סכום כולל</t>
  </si>
  <si>
    <t>תוויות עמודה</t>
  </si>
  <si>
    <t>(הכל)</t>
  </si>
  <si>
    <t>ממוצע של שכר חודשי ברוטו</t>
  </si>
  <si>
    <t>חודש הלידה</t>
  </si>
  <si>
    <t>תאריך יום הולדת גיל 21</t>
  </si>
  <si>
    <t>שאלה 3 ב</t>
  </si>
  <si>
    <t>תאי עזר שאלה 4</t>
  </si>
  <si>
    <t>מס גרעון</t>
  </si>
  <si>
    <t>שאלה 5</t>
  </si>
  <si>
    <t xml:space="preserve">מה צריך להיות </t>
  </si>
  <si>
    <t>זה סימן שמדובר בחתירה למטרה</t>
  </si>
  <si>
    <t>&gt;=20000</t>
  </si>
  <si>
    <t>&lt;=50000</t>
  </si>
  <si>
    <t>סיווג תושב</t>
  </si>
  <si>
    <t>תושב קבע</t>
  </si>
  <si>
    <t>תושב ארעי</t>
  </si>
  <si>
    <t>עולה חדש</t>
  </si>
  <si>
    <t>שאלה 7 ב</t>
  </si>
  <si>
    <t xml:space="preserve">תאי עזר שאלה 8 א </t>
  </si>
  <si>
    <t>שאלה 8 ב</t>
  </si>
  <si>
    <t>המקצוע</t>
  </si>
  <si>
    <t>תאריך תחילת מקצוע</t>
  </si>
  <si>
    <t>משך הלימודים</t>
  </si>
  <si>
    <t>שאר</t>
  </si>
  <si>
    <t>שאלה 3 סעיף 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</si>
</sst>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 * #,##0.00_ ;_ * \-#,##0.00_ ;_ * &quot;-&quot;??_ ;_ @_ "/>
    <numFmt numFmtId="164" formatCode="&quot;₪&quot;\ #,##0"/>
    <numFmt numFmtId="165" formatCode="_ * #,##0_ ;_ * \-#,##0_ ;_ * &quot;-&quot;??_ ;_ @_ "/>
    <numFmt numFmtId="166" formatCode="0.0%"/>
    <numFmt numFmtId="167" formatCode="_)@"/>
    <numFmt numFmtId="168" formatCode="_ [$₪-40D]\ * #,##0.00_ ;_ [$₪-40D]\ * \-#,##0.00_ ;_ [$₪-40D]\ * &quot;-&quot;??_ ;_ @_ "/>
  </numFmts>
  <fonts count="18" x14ac:knownFonts="1">
    <font>
      <sz val="10"/>
      <name val="Arial"/>
      <charset val="177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8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22"/>
      <color rgb="FFFF0000"/>
      <name val="Calibri"/>
      <family val="2"/>
    </font>
    <font>
      <u val="singleAccounting"/>
      <sz val="2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name val="Calibri"/>
      <family val="2"/>
    </font>
    <font>
      <sz val="16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wrapText="1"/>
    </xf>
    <xf numFmtId="1" fontId="0" fillId="0" borderId="0" xfId="0" applyNumberForma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164" fontId="0" fillId="0" borderId="0" xfId="0" applyNumberFormat="1"/>
    <xf numFmtId="165" fontId="0" fillId="0" borderId="0" xfId="1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9" fontId="0" fillId="0" borderId="0" xfId="2" applyFont="1"/>
    <xf numFmtId="0" fontId="5" fillId="0" borderId="0" xfId="0" applyFont="1"/>
    <xf numFmtId="0" fontId="1" fillId="0" borderId="0" xfId="0" applyFont="1"/>
    <xf numFmtId="14" fontId="0" fillId="0" borderId="0" xfId="0" applyNumberFormat="1"/>
    <xf numFmtId="0" fontId="7" fillId="0" borderId="0" xfId="3" applyFont="1"/>
    <xf numFmtId="0" fontId="11" fillId="2" borderId="0" xfId="3" applyFont="1" applyFill="1"/>
    <xf numFmtId="166" fontId="14" fillId="2" borderId="0" xfId="5" applyNumberFormat="1" applyFont="1" applyFill="1" applyBorder="1"/>
    <xf numFmtId="0" fontId="10" fillId="0" borderId="0" xfId="3" applyFont="1"/>
    <xf numFmtId="0" fontId="11" fillId="0" borderId="0" xfId="3" applyFont="1"/>
    <xf numFmtId="49" fontId="15" fillId="2" borderId="0" xfId="3" applyNumberFormat="1" applyFont="1" applyFill="1" applyAlignment="1">
      <alignment horizontal="center" vertical="center" wrapText="1"/>
    </xf>
    <xf numFmtId="167" fontId="10" fillId="3" borderId="0" xfId="3" applyNumberFormat="1" applyFont="1" applyFill="1" applyAlignment="1">
      <alignment horizontal="right" readingOrder="2"/>
    </xf>
    <xf numFmtId="167" fontId="10" fillId="2" borderId="0" xfId="3" applyNumberFormat="1" applyFont="1" applyFill="1" applyAlignment="1">
      <alignment horizontal="right" readingOrder="2"/>
    </xf>
    <xf numFmtId="0" fontId="9" fillId="0" borderId="1" xfId="3" applyFont="1" applyBorder="1"/>
    <xf numFmtId="0" fontId="9" fillId="4" borderId="0" xfId="3" applyFont="1" applyFill="1"/>
    <xf numFmtId="0" fontId="9" fillId="0" borderId="2" xfId="3" applyFont="1" applyBorder="1"/>
    <xf numFmtId="0" fontId="8" fillId="0" borderId="2" xfId="3" applyFont="1" applyBorder="1"/>
    <xf numFmtId="0" fontId="11" fillId="0" borderId="2" xfId="3" applyFont="1" applyBorder="1"/>
    <xf numFmtId="0" fontId="11" fillId="0" borderId="3" xfId="3" applyFont="1" applyBorder="1"/>
    <xf numFmtId="0" fontId="9" fillId="0" borderId="4" xfId="3" applyFont="1" applyBorder="1"/>
    <xf numFmtId="0" fontId="9" fillId="0" borderId="0" xfId="3" applyFont="1"/>
    <xf numFmtId="0" fontId="8" fillId="0" borderId="0" xfId="3" applyFont="1"/>
    <xf numFmtId="0" fontId="11" fillId="0" borderId="5" xfId="3" applyFont="1" applyBorder="1"/>
    <xf numFmtId="0" fontId="8" fillId="0" borderId="4" xfId="3" applyFont="1" applyBorder="1"/>
    <xf numFmtId="0" fontId="8" fillId="2" borderId="0" xfId="3" applyFont="1" applyFill="1"/>
    <xf numFmtId="0" fontId="8" fillId="0" borderId="6" xfId="3" applyFont="1" applyBorder="1"/>
    <xf numFmtId="0" fontId="8" fillId="0" borderId="7" xfId="3" applyFont="1" applyBorder="1"/>
    <xf numFmtId="0" fontId="8" fillId="2" borderId="7" xfId="3" applyFont="1" applyFill="1" applyBorder="1"/>
    <xf numFmtId="0" fontId="11" fillId="0" borderId="7" xfId="3" applyFont="1" applyBorder="1"/>
    <xf numFmtId="0" fontId="11" fillId="0" borderId="8" xfId="3" applyFont="1" applyBorder="1"/>
    <xf numFmtId="0" fontId="9" fillId="2" borderId="0" xfId="3" applyFont="1" applyFill="1"/>
    <xf numFmtId="0" fontId="10" fillId="2" borderId="0" xfId="3" applyFont="1" applyFill="1"/>
    <xf numFmtId="0" fontId="0" fillId="2" borderId="0" xfId="0" applyFill="1"/>
    <xf numFmtId="0" fontId="7" fillId="2" borderId="0" xfId="3" applyFont="1" applyFill="1"/>
    <xf numFmtId="0" fontId="16" fillId="0" borderId="0" xfId="0" applyFont="1"/>
    <xf numFmtId="0" fontId="2" fillId="0" borderId="0" xfId="0" applyFont="1"/>
    <xf numFmtId="165" fontId="0" fillId="0" borderId="0" xfId="0" applyNumberFormat="1"/>
    <xf numFmtId="43" fontId="0" fillId="0" borderId="0" xfId="0" applyNumberFormat="1"/>
    <xf numFmtId="0" fontId="8" fillId="2" borderId="0" xfId="4" applyNumberFormat="1" applyFont="1" applyFill="1" applyBorder="1"/>
    <xf numFmtId="0" fontId="13" fillId="2" borderId="0" xfId="3" applyFont="1" applyFill="1"/>
    <xf numFmtId="0" fontId="0" fillId="0" borderId="0" xfId="0" pivotButton="1"/>
    <xf numFmtId="14" fontId="1" fillId="0" borderId="0" xfId="0" applyNumberFormat="1" applyFont="1"/>
    <xf numFmtId="9" fontId="0" fillId="0" borderId="0" xfId="0" applyNumberFormat="1"/>
    <xf numFmtId="168" fontId="0" fillId="0" borderId="0" xfId="0" applyNumberFormat="1"/>
    <xf numFmtId="0" fontId="17" fillId="0" borderId="0" xfId="0" applyFont="1"/>
    <xf numFmtId="165" fontId="17" fillId="0" borderId="0" xfId="1" applyNumberFormat="1" applyFont="1"/>
    <xf numFmtId="165" fontId="1" fillId="0" borderId="0" xfId="1" applyNumberFormat="1" applyFont="1"/>
    <xf numFmtId="0" fontId="8" fillId="0" borderId="0" xfId="3" applyFont="1" applyAlignment="1">
      <alignment horizontal="center"/>
    </xf>
  </cellXfs>
  <cellStyles count="6">
    <cellStyle name="Comma" xfId="1" builtinId="3"/>
    <cellStyle name="Comma 3" xfId="4" xr:uid="{1903E373-6F98-4DA4-8172-CB4EE32F0D09}"/>
    <cellStyle name="Normal" xfId="0" builtinId="0"/>
    <cellStyle name="Normal 3" xfId="3" xr:uid="{7B44EDE3-8F4F-457E-ADB5-A6DF4CD5070F}"/>
    <cellStyle name="Percent" xfId="2" builtinId="5"/>
    <cellStyle name="Percent 3" xfId="5" xr:uid="{C9241917-39F9-40C0-95E3-45471876CC7E}"/>
  </cellStyles>
  <dxfs count="2">
    <dxf>
      <font>
        <color rgb="FF00B050"/>
      </font>
    </dxf>
    <dxf>
      <font>
        <color rgb="FF00B050"/>
      </font>
    </dxf>
  </dxfs>
  <tableStyles count="1" defaultTableStyle="TableStyleMedium2" defaultPivotStyle="PivotStyleLight16">
    <tableStyle name="Invisible" pivot="0" table="0" count="0" xr9:uid="{7BC6BC21-35E9-4379-997A-665DC1CFF63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385482</xdr:colOff>
      <xdr:row>0</xdr:row>
      <xdr:rowOff>170328</xdr:rowOff>
    </xdr:from>
    <xdr:to>
      <xdr:col>34</xdr:col>
      <xdr:colOff>528918</xdr:colOff>
      <xdr:row>200</xdr:row>
      <xdr:rowOff>125506</xdr:rowOff>
    </xdr:to>
    <xdr:sp macro="" textlink="">
      <xdr:nvSpPr>
        <xdr:cNvPr id="2" name="תיבת טקסט 1">
          <a:extLst>
            <a:ext uri="{FF2B5EF4-FFF2-40B4-BE49-F238E27FC236}">
              <a16:creationId xmlns:a16="http://schemas.microsoft.com/office/drawing/2014/main" id="{F92E49B7-23BD-4556-AE29-6E31AF3AB2CB}"/>
            </a:ext>
          </a:extLst>
        </xdr:cNvPr>
        <xdr:cNvSpPr txBox="1"/>
      </xdr:nvSpPr>
      <xdr:spPr>
        <a:xfrm>
          <a:off x="9966431082" y="170328"/>
          <a:ext cx="20869836" cy="34021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נעים להכיר- שמי רועי עידן.</a:t>
          </a:r>
          <a:endParaRPr lang="en-US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נשוי למורן + 2 ילדים.  </a:t>
          </a:r>
          <a:endParaRPr lang="en-US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בוגר תואר ראשון בהצטיינות בכלכלה וניהול </a:t>
          </a:r>
          <a:endParaRPr lang="en-US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ותואר שני במנהל עסקים מטעם המכללה למנהל.</a:t>
          </a:r>
          <a:endParaRPr lang="en-US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מורה פרטי מראשל"צ, מעביר שיעורים</a:t>
          </a:r>
          <a:r>
            <a:rPr lang="he-IL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פרטיים </a:t>
          </a:r>
          <a:r>
            <a:rPr lang="he-IL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ליחידים וקבוצות- כ 15 שנים- </a:t>
          </a:r>
          <a:endParaRPr lang="en-US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מומחה למבחני המכללה למנהל.</a:t>
          </a:r>
          <a:endParaRPr lang="en-US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למעלה מ 12 שנים אני מעביר תגבורים לסטודנטים מטעם אגודת הסטודנטים. </a:t>
          </a:r>
          <a:endParaRPr lang="en-US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בקורסים:</a:t>
          </a:r>
          <a:endParaRPr lang="en-US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סטטיסטיקה, מימון,</a:t>
          </a:r>
          <a:r>
            <a:rPr lang="he-IL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e-IL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כלכלה, מתמטיקה, אקסל,</a:t>
          </a:r>
          <a:r>
            <a:rPr lang="he-IL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e-IL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מימון, </a:t>
          </a:r>
          <a:r>
            <a:rPr lang="en-US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SQL</a:t>
          </a:r>
          <a:r>
            <a:rPr lang="he-IL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חשבונאות.</a:t>
          </a:r>
        </a:p>
        <a:p>
          <a:pPr rtl="1"/>
          <a:r>
            <a:rPr lang="he-IL" sz="1600" b="1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e-IL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e-IL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endParaRPr lang="he-IL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endParaRPr lang="en-U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2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אני מפעיל אתר סרטונים (קורסים מוקלטים</a:t>
          </a:r>
          <a:r>
            <a:rPr lang="he-IL" sz="2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להכנה למבחן</a:t>
          </a:r>
          <a:r>
            <a:rPr lang="he-IL" sz="2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שייעודו להכין למבחן תוך כ 7 שעות בלבד.</a:t>
          </a:r>
          <a:endParaRPr lang="en-US" sz="2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2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הקורסים</a:t>
          </a:r>
          <a:r>
            <a:rPr lang="he-IL" sz="2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המקוונים מלמדים את הכל מאפס ונוצרו במיוחד ל</a:t>
          </a:r>
          <a:r>
            <a:rPr lang="he-IL" sz="2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סטודנטים</a:t>
          </a:r>
          <a:r>
            <a:rPr lang="he-IL" sz="2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מ</a:t>
          </a:r>
          <a:r>
            <a:rPr lang="he-IL" sz="2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המכללה למנהל.</a:t>
          </a:r>
        </a:p>
        <a:p>
          <a:pPr rtl="1"/>
          <a:r>
            <a:rPr lang="he-IL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עלות</a:t>
          </a:r>
          <a:r>
            <a:rPr lang="he-IL" sz="3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הקורס המקוון באקסל 320 שח בלבד- </a:t>
          </a:r>
          <a:r>
            <a:rPr lang="he-IL" sz="36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לפני הנחת קוד הקופון</a:t>
          </a:r>
          <a:r>
            <a:rPr lang="he-IL" sz="3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rtl="1"/>
          <a:endParaRPr lang="he-IL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28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קוד קופון ל 24 שעות:</a:t>
          </a:r>
        </a:p>
        <a:p>
          <a:pPr rtl="1"/>
          <a:r>
            <a:rPr lang="he-IL" sz="28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20הוריקן</a:t>
          </a:r>
        </a:p>
        <a:p>
          <a:pPr rtl="1"/>
          <a:endParaRPr lang="he-IL" sz="28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28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20% הנחה (256 שח לאחר הנחה).</a:t>
          </a:r>
        </a:p>
        <a:p>
          <a:pPr rtl="1"/>
          <a:endParaRPr lang="he-IL" sz="28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28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קישור לקורס המקוון שבתשלום + האיזור אליו תעלה ההקלטה מהיום כולל מערך השיעור מהיום (הקבצים):</a:t>
          </a:r>
          <a:r>
            <a:rPr lang="en-US" sz="28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he-IL" sz="28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f-ZA" sz="28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https://roy-idan.co.il/at7j</a:t>
          </a:r>
          <a:endParaRPr lang="he-IL" sz="28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2800" b="1" u="sng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 למי שטרם עבר סטטיסטיקה למנהלים: קורס מקוון שמכין מאפס ל</a:t>
          </a:r>
          <a:r>
            <a:rPr lang="he-IL" sz="2800" b="1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 100:</a:t>
          </a:r>
          <a:r>
            <a:rPr lang="en-US" sz="2800" b="1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 </a:t>
          </a:r>
          <a:endParaRPr lang="he-IL" sz="2800" b="1" u="sng" baseline="0">
            <a:solidFill>
              <a:srgbClr val="00B0F0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f-ZA" sz="2800" b="1" u="sng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https://roy-idan.co.il/305b</a:t>
          </a:r>
          <a:endParaRPr lang="he-IL" sz="2800" b="1" u="sng">
            <a:solidFill>
              <a:srgbClr val="00B0F0"/>
            </a:solidFill>
            <a:effectLst/>
            <a:latin typeface="+mn-lt"/>
            <a:ea typeface="+mn-ea"/>
            <a:cs typeface="+mn-cs"/>
          </a:endParaRPr>
        </a:p>
        <a:p>
          <a:pPr rtl="1"/>
          <a:endParaRPr lang="he-IL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endParaRPr lang="he-IL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endParaRPr lang="he-IL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2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למבחנים לא ניגשים לבד (קורסים מקוונים ושיעורים פרטיים)</a:t>
          </a:r>
        </a:p>
        <a:p>
          <a:pPr rtl="1"/>
          <a:r>
            <a:rPr lang="he-IL" sz="2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לינק ישיר לווטסאפ של רועי </a:t>
          </a:r>
          <a:r>
            <a:rPr lang="af-ZA" sz="2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https://bit.ly/3E4mHLn</a:t>
          </a:r>
          <a:endParaRPr lang="he-IL" sz="2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2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רועי עידן 052-546-6016  </a:t>
          </a:r>
          <a:r>
            <a:rPr lang="af-ZA" sz="2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www.roy-idan.co.il </a:t>
          </a:r>
          <a:endParaRPr lang="he-IL" sz="2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endParaRPr lang="he-IL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40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הערות</a:t>
          </a:r>
          <a:r>
            <a:rPr lang="he-IL" sz="40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rtl="1"/>
          <a:r>
            <a:rPr lang="he-IL" sz="40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🏆 המבחן עם חומר פתוח מודפס ללא הגבלה. </a:t>
          </a:r>
        </a:p>
        <a:p>
          <a:pPr rtl="1"/>
          <a:r>
            <a:rPr lang="he-IL" sz="40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כדאי לתרגל רק מבחנים אחרונים (תרגילי הבית לא ממש דומים למבחן).</a:t>
          </a:r>
        </a:p>
        <a:p>
          <a:pPr rtl="1"/>
          <a:r>
            <a:rPr lang="he-IL" sz="40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rtl="1"/>
          <a:r>
            <a:rPr lang="he-IL" sz="40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🏆 במבחן לא להיתקע ולא לבזבז זמן רב על סעיף שקשה לכם! גם אם אתם מרגישים שממש עוד רגע אתם מתגברים על הבעיה- זה עלול לעלות לכם בכך שלא תגיעו לשאלות שבסוף המבחן </a:t>
          </a:r>
        </a:p>
        <a:p>
          <a:pPr rtl="1"/>
          <a:r>
            <a:rPr lang="he-IL" sz="40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(לעיתים הן קלות יותר מאשר השאלות הראשונות), </a:t>
          </a:r>
        </a:p>
        <a:p>
          <a:pPr rtl="1"/>
          <a:r>
            <a:rPr lang="he-IL" sz="40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וזאת תהיה החמצה גדולה.</a:t>
          </a:r>
        </a:p>
        <a:p>
          <a:pPr rtl="1"/>
          <a:endParaRPr lang="he-IL" sz="4000" b="0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40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🏆 לא משאירים סעיפים ריקים!  גם אם אתם לא יודעים מאיפה להתחיל סעיף מסוים, </a:t>
          </a:r>
        </a:p>
        <a:p>
          <a:pPr rtl="1"/>
          <a:r>
            <a:rPr lang="he-IL" sz="40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תמציאו מספרים (אפילו לעמודה שלמה) ואז אם תצליחו את הסעיף הבא </a:t>
          </a:r>
        </a:p>
        <a:p>
          <a:pPr rtl="1"/>
          <a:r>
            <a:rPr lang="he-IL" sz="40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(שנשען על מה שהמצאתם): תקבלו ממש את כל הניקוד עבור הסעיף הבא. </a:t>
          </a:r>
        </a:p>
        <a:p>
          <a:pPr rtl="1"/>
          <a:endParaRPr lang="he-IL" sz="4000" b="0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40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🏆 גם אם מה שכתבתם לא מוביל לתוצאה בכלל, למשל שגיאה בשאלת</a:t>
          </a:r>
          <a:r>
            <a:rPr lang="af-ZA" sz="40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</a:t>
          </a:r>
          <a:r>
            <a:rPr lang="he-IL" sz="40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בתוך </a:t>
          </a:r>
          <a:r>
            <a:rPr lang="af-ZA" sz="40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</a:t>
          </a:r>
          <a:r>
            <a:rPr lang="he-IL" sz="40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תשאירו את כל מה שכתבתם! לא למחוק כלום! </a:t>
          </a:r>
        </a:p>
        <a:p>
          <a:pPr rtl="1"/>
          <a:r>
            <a:rPr lang="he-IL" sz="40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בודק המבחן יוריד ניקוד רק על הטעות הקטנה שתקעה הכל-  כך שאת רוב הניקוד תקבלו !!!</a:t>
          </a:r>
        </a:p>
        <a:p>
          <a:pPr rtl="1"/>
          <a:endParaRPr lang="he-IL" sz="4000" b="0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40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🏆 לא לבזבז יותר מדי זמן בפשפוש בחומר הפתוח- למרות הפיתוי הגדול! </a:t>
          </a:r>
        </a:p>
        <a:p>
          <a:pPr rtl="1"/>
          <a:r>
            <a:rPr lang="he-IL" sz="40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ניסיון העבר מלמד כי רבים לא מספיקים להגיע לכל השאלות בזמן המוקצב למבחן.</a:t>
          </a:r>
        </a:p>
        <a:p>
          <a:pPr rtl="1"/>
          <a:r>
            <a:rPr lang="he-IL" sz="40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סמנו לכם במרקר סעיף שהיה בעייתי ורק אם נשאר זמן, תחזרו אליו כמובן בכל הכוח! </a:t>
          </a:r>
        </a:p>
        <a:p>
          <a:pPr rtl="1"/>
          <a:r>
            <a:rPr lang="he-IL" sz="40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rtl="1"/>
          <a:r>
            <a:rPr lang="he-IL" sz="40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🏆 לא לבזבז זמן על בדיקת התוצאות שקיבלתם- </a:t>
          </a:r>
        </a:p>
        <a:p>
          <a:pPr rtl="1"/>
          <a:r>
            <a:rPr lang="he-IL" sz="40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רק אם נותר לכם זמן יהיה כדאי לחזור ולבדוק האם התוצאות הגיוניות... </a:t>
          </a:r>
        </a:p>
        <a:p>
          <a:pPr rtl="1"/>
          <a:endParaRPr lang="he-IL" sz="4000" b="0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40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🏆 תאי עזר יש למקם היכן שביקשו בטופס המבחן. רשמו ליד כל תא עזר לאיזו שאלה הוא שייך </a:t>
          </a:r>
        </a:p>
        <a:p>
          <a:pPr rtl="1"/>
          <a:r>
            <a:rPr lang="he-IL" sz="40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(כדאי גם להשתמש בצבעים):בכך תעזרו לבודק המבחן להבין בקלות מה שייך לכל שאלה וגם תקלו עליו להבין מה התכוונתם לעשות בפתרון.</a:t>
          </a:r>
        </a:p>
        <a:p>
          <a:pPr rtl="1"/>
          <a:endParaRPr lang="he-IL" sz="4000" b="0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he-IL" sz="40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🏆 זיכרו: גם אם יש טעות, יורד ניקוד חלקי בלבד (הבדיקה ממש הוגנת) </a:t>
          </a:r>
        </a:p>
        <a:p>
          <a:pPr rtl="1"/>
          <a:r>
            <a:rPr lang="he-IL" sz="40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אז נסו למלא כמה שיותר תוכן בתשובות שלכם!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312420</xdr:colOff>
      <xdr:row>0</xdr:row>
      <xdr:rowOff>83820</xdr:rowOff>
    </xdr:from>
    <xdr:to>
      <xdr:col>22</xdr:col>
      <xdr:colOff>408874</xdr:colOff>
      <xdr:row>36</xdr:row>
      <xdr:rowOff>58035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B976AD8B-7730-9237-A075-1DE702C0B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3866326" y="83820"/>
          <a:ext cx="8630854" cy="63445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91440</xdr:colOff>
      <xdr:row>7</xdr:row>
      <xdr:rowOff>30480</xdr:rowOff>
    </xdr:from>
    <xdr:to>
      <xdr:col>24</xdr:col>
      <xdr:colOff>206862</xdr:colOff>
      <xdr:row>18</xdr:row>
      <xdr:rowOff>15495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2AEFF39E-63B3-3624-2AEA-A4643851D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2849138" y="1203960"/>
          <a:ext cx="8040222" cy="18290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275913</xdr:colOff>
      <xdr:row>76</xdr:row>
      <xdr:rowOff>111126</xdr:rowOff>
    </xdr:from>
    <xdr:to>
      <xdr:col>21</xdr:col>
      <xdr:colOff>477481</xdr:colOff>
      <xdr:row>97</xdr:row>
      <xdr:rowOff>300680</xdr:rowOff>
    </xdr:to>
    <xdr:pic>
      <xdr:nvPicPr>
        <xdr:cNvPr id="7" name="תמונה 6">
          <a:extLst>
            <a:ext uri="{FF2B5EF4-FFF2-40B4-BE49-F238E27FC236}">
              <a16:creationId xmlns:a16="http://schemas.microsoft.com/office/drawing/2014/main" id="{FDAB535B-0756-F7E0-4801-BC007063D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0383582" y="12779376"/>
          <a:ext cx="7234193" cy="3785242"/>
        </a:xfrm>
        <a:prstGeom prst="rect">
          <a:avLst/>
        </a:prstGeom>
      </xdr:spPr>
    </xdr:pic>
    <xdr:clientData/>
  </xdr:twoCellAnchor>
  <xdr:twoCellAnchor editAs="oneCell">
    <xdr:from>
      <xdr:col>13</xdr:col>
      <xdr:colOff>307058</xdr:colOff>
      <xdr:row>0</xdr:row>
      <xdr:rowOff>119062</xdr:rowOff>
    </xdr:from>
    <xdr:to>
      <xdr:col>23</xdr:col>
      <xdr:colOff>163169</xdr:colOff>
      <xdr:row>24</xdr:row>
      <xdr:rowOff>56346</xdr:rowOff>
    </xdr:to>
    <xdr:pic>
      <xdr:nvPicPr>
        <xdr:cNvPr id="11" name="תמונה 10">
          <a:extLst>
            <a:ext uri="{FF2B5EF4-FFF2-40B4-BE49-F238E27FC236}">
              <a16:creationId xmlns:a16="http://schemas.microsoft.com/office/drawing/2014/main" id="{76AC2E21-BA47-FFE9-6136-1A9E3AB20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9475519" y="119062"/>
          <a:ext cx="6253736" cy="39377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5</xdr:row>
      <xdr:rowOff>106680</xdr:rowOff>
    </xdr:from>
    <xdr:to>
      <xdr:col>26</xdr:col>
      <xdr:colOff>182021</xdr:colOff>
      <xdr:row>24</xdr:row>
      <xdr:rowOff>55682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9B16E05D-2512-43FE-C71B-3C09AF230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1654779" y="944880"/>
          <a:ext cx="7497221" cy="313416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משתמש" refreshedDate="45433.43527858796" createdVersion="8" refreshedVersion="8" minRefreshableVersion="3" recordCount="57" xr:uid="{4830D710-4C3E-437B-83E5-0674315549A2}">
  <cacheSource type="worksheet">
    <worksheetSource ref="A1:I58" sheet="תושבים"/>
  </cacheSource>
  <cacheFields count="9">
    <cacheField name="מספר זיהוי" numFmtId="1">
      <sharedItems containsSemiMixedTypes="0" containsString="0" containsNumber="1" minValue="1304.1792703788615" maxValue="9738.380737268235" count="56">
        <n v="1304.1792703788615"/>
        <n v="1333.2793843316708"/>
        <n v="1406.3308364406332"/>
        <n v="1934.7479753096343"/>
        <n v="2060.1135127212101"/>
        <n v="2147.0494428399634"/>
        <n v="2309.2096518450098"/>
        <n v="2360.7861256158862"/>
        <n v="3074.4265390925698"/>
        <n v="3090.420823840107"/>
        <n v="3145.3268746366139"/>
        <n v="3156.4759195312449"/>
        <n v="3160.2182465885835"/>
        <n v="3297.5178870511404"/>
        <n v="3490.148164198898"/>
        <n v="3951.1518512225789"/>
        <n v="3981.0643893560832"/>
        <n v="4087.2033564583849"/>
        <n v="4190.9241889182576"/>
        <n v="4197.6322932540324"/>
        <n v="4256.1963920837215"/>
        <n v="4313.5180392088723"/>
        <n v="4475.2944791827695"/>
        <n v="4498.2944791827704"/>
        <n v="5087.2033564583799"/>
        <n v="5188.9696066901442"/>
        <n v="5445.6134761924386"/>
        <n v="5528.8671080075383"/>
        <n v="5564.926415035563"/>
        <n v="5569.2224507995425"/>
        <n v="5875"/>
        <n v="6407.4963399657054"/>
        <n v="6421"/>
        <n v="6576.8921943393761"/>
        <n v="6654.5812189164899"/>
        <n v="6812"/>
        <n v="7097.5659769080594"/>
        <n v="7393.1387269796323"/>
        <n v="7428.7982407642721"/>
        <n v="7761.2877229867236"/>
        <n v="7849.0083589429005"/>
        <n v="7860.1268116532465"/>
        <n v="8063.2999472609608"/>
        <n v="8093.0991011265087"/>
        <n v="8427.7217433330879"/>
        <n v="8547"/>
        <n v="8718.8407228966262"/>
        <n v="8729.5983466195758"/>
        <n v="8732.5983466195794"/>
        <n v="8956"/>
        <n v="9222.3761600856978"/>
        <n v="9248.2992800173088"/>
        <n v="9273.3895299480955"/>
        <n v="9292.2274022489655"/>
        <n v="9411.6368042805952"/>
        <n v="9738.380737268235"/>
      </sharedItems>
    </cacheField>
    <cacheField name="שם התושב" numFmtId="0">
      <sharedItems/>
    </cacheField>
    <cacheField name="עיר" numFmtId="0">
      <sharedItems count="8">
        <s v="ירושלים"/>
        <s v="אשדוד"/>
        <s v="חולון"/>
        <s v="פתח תקוה"/>
        <s v="ראשון לציון"/>
        <s v="תל-אביב יפו"/>
        <s v="חיפה"/>
        <s v="נהריה"/>
      </sharedItems>
    </cacheField>
    <cacheField name="תאריך לידה" numFmtId="14">
      <sharedItems containsSemiMixedTypes="0" containsNonDate="0" containsDate="1" containsString="0" minDate="1948-03-29T00:00:00" maxDate="1985-08-17T00:00:00"/>
    </cacheField>
    <cacheField name="מקצוע" numFmtId="0">
      <sharedItems count="10">
        <s v="רופא"/>
        <s v="תברואן"/>
        <s v="מורה"/>
        <s v="מהנדס"/>
        <s v="עו&quot;ד"/>
        <s v="מרצה"/>
        <s v="עוזר סוציאלי"/>
        <s v="אנליסט"/>
        <s v="רואה חשבון"/>
        <s v="שיווק"/>
      </sharedItems>
    </cacheField>
    <cacheField name="שכר חודשי ברוטו" numFmtId="165">
      <sharedItems containsSemiMixedTypes="0" containsString="0" containsNumber="1" containsInteger="1" minValue="4592" maxValue="33881"/>
    </cacheField>
    <cacheField name="תוספת לשכר מינימום" numFmtId="165">
      <sharedItems containsSemiMixedTypes="0" containsString="0" containsNumber="1" containsInteger="1" minValue="110" maxValue="28758"/>
    </cacheField>
    <cacheField name="גיל" numFmtId="0">
      <sharedItems containsSemiMixedTypes="0" containsString="0" containsNumber="1" containsInteger="1" minValue="39" maxValue="76"/>
    </cacheField>
    <cacheField name="סכום הפקדה" numFmtId="43">
      <sharedItems containsSemiMixedTypes="0" containsString="0" containsNumber="1" minValue="138.04" maxValue="5901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  <s v="גבריאלה גולדנברג"/>
    <x v="0"/>
    <d v="1968-02-03T00:48:30"/>
    <x v="0"/>
    <n v="19774"/>
    <n v="15524"/>
    <n v="56"/>
    <n v="1977.4"/>
  </r>
  <r>
    <x v="1"/>
    <s v="סיגל מרום"/>
    <x v="1"/>
    <d v="1982-03-07T03:07:57"/>
    <x v="1"/>
    <n v="11506"/>
    <n v="7386"/>
    <n v="42"/>
    <n v="575.30000000000007"/>
  </r>
  <r>
    <x v="2"/>
    <s v="עידית לוי"/>
    <x v="2"/>
    <d v="1957-05-01T00:00:00"/>
    <x v="2"/>
    <n v="17310"/>
    <n v="13810"/>
    <n v="67"/>
    <n v="1557.8999999999999"/>
  </r>
  <r>
    <x v="2"/>
    <s v="עידית חדד"/>
    <x v="3"/>
    <d v="1967-06-01T22:39:46"/>
    <x v="3"/>
    <n v="17310"/>
    <n v="4710"/>
    <n v="57"/>
    <n v="1384.8"/>
  </r>
  <r>
    <x v="3"/>
    <s v="גל גנור"/>
    <x v="1"/>
    <d v="1951-11-16T00:00:00"/>
    <x v="4"/>
    <n v="19148"/>
    <n v="7148"/>
    <n v="73"/>
    <n v="574.43999999999994"/>
  </r>
  <r>
    <x v="4"/>
    <s v="שלי בן זאב"/>
    <x v="4"/>
    <d v="1952-01-26T00:00:00"/>
    <x v="0"/>
    <n v="11659"/>
    <n v="7409"/>
    <n v="72"/>
    <n v="1165.9000000000001"/>
  </r>
  <r>
    <x v="5"/>
    <s v="עדן בריל"/>
    <x v="5"/>
    <d v="1953-05-25T00:00:00"/>
    <x v="2"/>
    <n v="25802"/>
    <n v="22302"/>
    <n v="71"/>
    <n v="2322.1799999999998"/>
  </r>
  <r>
    <x v="6"/>
    <s v="ערן גולן"/>
    <x v="0"/>
    <d v="1964-02-08T00:00:00"/>
    <x v="5"/>
    <n v="24096"/>
    <n v="18296"/>
    <n v="60"/>
    <n v="3614.4"/>
  </r>
  <r>
    <x v="7"/>
    <s v="ערן שלם"/>
    <x v="1"/>
    <d v="1982-12-08T00:00:00"/>
    <x v="6"/>
    <n v="4650"/>
    <n v="1350"/>
    <n v="42"/>
    <n v="930"/>
  </r>
  <r>
    <x v="8"/>
    <s v="דוד הכהן"/>
    <x v="6"/>
    <d v="1957-09-15T00:00:00"/>
    <x v="0"/>
    <n v="13765"/>
    <n v="9515"/>
    <n v="67"/>
    <n v="1376.5"/>
  </r>
  <r>
    <x v="9"/>
    <s v="יוסי מזרחי"/>
    <x v="7"/>
    <d v="1958-03-03T00:00:00"/>
    <x v="7"/>
    <n v="10173"/>
    <n v="613"/>
    <n v="66"/>
    <n v="1119.03"/>
  </r>
  <r>
    <x v="10"/>
    <s v="גיל מצליח"/>
    <x v="5"/>
    <d v="1982-11-18T00:00:00"/>
    <x v="8"/>
    <n v="6902"/>
    <n v="1502"/>
    <n v="42"/>
    <n v="138.04"/>
  </r>
  <r>
    <x v="11"/>
    <s v="מיכל מצליח"/>
    <x v="0"/>
    <d v="1958-01-04T00:00:00"/>
    <x v="9"/>
    <n v="19171"/>
    <n v="14301"/>
    <n v="66"/>
    <n v="2300.52"/>
  </r>
  <r>
    <x v="12"/>
    <s v="איציק כהן"/>
    <x v="6"/>
    <d v="1976-03-19T00:00:00"/>
    <x v="4"/>
    <n v="29918"/>
    <n v="17918"/>
    <n v="48"/>
    <n v="897.54"/>
  </r>
  <r>
    <x v="13"/>
    <s v="מיכל עדן"/>
    <x v="3"/>
    <d v="1958-11-22T00:00:00"/>
    <x v="9"/>
    <n v="10665"/>
    <n v="5795"/>
    <n v="66"/>
    <n v="1279.8"/>
  </r>
  <r>
    <x v="14"/>
    <s v="ענבר אלפסי"/>
    <x v="6"/>
    <d v="1977-09-06T00:00:00"/>
    <x v="9"/>
    <n v="15631"/>
    <n v="10761"/>
    <n v="47"/>
    <n v="1875.72"/>
  </r>
  <r>
    <x v="15"/>
    <s v="רוני יוסף"/>
    <x v="4"/>
    <d v="1948-03-29T00:00:00"/>
    <x v="2"/>
    <n v="29169"/>
    <n v="25669"/>
    <n v="76"/>
    <n v="2625.21"/>
  </r>
  <r>
    <x v="16"/>
    <s v="דני מיכאלוב"/>
    <x v="5"/>
    <d v="1977-12-02T00:00:00"/>
    <x v="5"/>
    <n v="30842"/>
    <n v="25042"/>
    <n v="47"/>
    <n v="4626.3"/>
  </r>
  <r>
    <x v="17"/>
    <s v="יוסי רונן"/>
    <x v="0"/>
    <d v="1978-10-22T00:00:00"/>
    <x v="1"/>
    <n v="24072"/>
    <n v="19952"/>
    <n v="46"/>
    <n v="1203.6000000000001"/>
  </r>
  <r>
    <x v="18"/>
    <s v="רונן לניר"/>
    <x v="3"/>
    <d v="1974-02-03T00:00:00"/>
    <x v="3"/>
    <n v="18631"/>
    <n v="6031"/>
    <n v="50"/>
    <n v="1490.48"/>
  </r>
  <r>
    <x v="19"/>
    <s v="אביב גורן"/>
    <x v="1"/>
    <d v="1963-03-02T00:00:00"/>
    <x v="9"/>
    <n v="17510"/>
    <n v="12640"/>
    <n v="61"/>
    <n v="2101.1999999999998"/>
  </r>
  <r>
    <x v="20"/>
    <s v="גיל שגב"/>
    <x v="5"/>
    <d v="1967-09-23T00:00:00"/>
    <x v="0"/>
    <n v="8277"/>
    <n v="4027"/>
    <n v="57"/>
    <n v="827.7"/>
  </r>
  <r>
    <x v="21"/>
    <s v="תמי כהן"/>
    <x v="5"/>
    <d v="1974-12-19T00:00:00"/>
    <x v="2"/>
    <n v="21798"/>
    <n v="18298"/>
    <n v="50"/>
    <n v="1961.82"/>
  </r>
  <r>
    <x v="22"/>
    <s v="צחי לוי"/>
    <x v="3"/>
    <d v="1979-01-18T00:00:00"/>
    <x v="5"/>
    <n v="28794"/>
    <n v="22994"/>
    <n v="45"/>
    <n v="4319.0999999999995"/>
  </r>
  <r>
    <x v="23"/>
    <s v="מני כהן"/>
    <x v="6"/>
    <d v="1979-06-18T00:00:00"/>
    <x v="5"/>
    <n v="32123"/>
    <n v="26323"/>
    <n v="45"/>
    <n v="4818.45"/>
  </r>
  <r>
    <x v="24"/>
    <s v="גיל לוי"/>
    <x v="0"/>
    <d v="1979-11-22T00:00:00"/>
    <x v="7"/>
    <n v="27152"/>
    <n v="17592"/>
    <n v="45"/>
    <n v="2986.72"/>
  </r>
  <r>
    <x v="25"/>
    <s v="שילינגר משה"/>
    <x v="1"/>
    <d v="1974-11-08T00:00:00"/>
    <x v="6"/>
    <n v="10391"/>
    <n v="7091"/>
    <n v="50"/>
    <n v="2078.2000000000003"/>
  </r>
  <r>
    <x v="26"/>
    <s v="זיו ארבלי"/>
    <x v="0"/>
    <d v="1959-01-26T00:00:00"/>
    <x v="9"/>
    <n v="20690"/>
    <n v="15820"/>
    <n v="65"/>
    <n v="2482.7999999999997"/>
  </r>
  <r>
    <x v="27"/>
    <s v="עמית גונן"/>
    <x v="5"/>
    <d v="1964-08-14T00:00:00"/>
    <x v="7"/>
    <n v="10265"/>
    <n v="705"/>
    <n v="60"/>
    <n v="1129.1500000000001"/>
  </r>
  <r>
    <x v="28"/>
    <s v="אורית בורנשטיין"/>
    <x v="1"/>
    <d v="1972-04-02T00:00:00"/>
    <x v="8"/>
    <n v="9733"/>
    <n v="4333"/>
    <n v="52"/>
    <n v="194.66"/>
  </r>
  <r>
    <x v="29"/>
    <s v="רונית אביאל"/>
    <x v="4"/>
    <d v="1975-12-18T00:00:00"/>
    <x v="9"/>
    <n v="6005"/>
    <n v="1135"/>
    <n v="49"/>
    <n v="720.6"/>
  </r>
  <r>
    <x v="30"/>
    <s v="זיוה בשן"/>
    <x v="0"/>
    <d v="1953-06-02T00:00:00"/>
    <x v="0"/>
    <n v="29187"/>
    <n v="24937"/>
    <n v="71"/>
    <n v="2918.7000000000003"/>
  </r>
  <r>
    <x v="31"/>
    <s v="עדי בראל"/>
    <x v="4"/>
    <d v="1981-08-20T00:00:00"/>
    <x v="8"/>
    <n v="30765"/>
    <n v="25365"/>
    <n v="43"/>
    <n v="615.30000000000007"/>
  </r>
  <r>
    <x v="32"/>
    <s v="הרצל אביטן"/>
    <x v="3"/>
    <d v="1984-10-15T00:00:00"/>
    <x v="4"/>
    <n v="12110"/>
    <n v="110"/>
    <n v="40"/>
    <n v="363.3"/>
  </r>
  <r>
    <x v="33"/>
    <s v="רונית דור"/>
    <x v="0"/>
    <d v="1974-10-15T00:00:00"/>
    <x v="1"/>
    <n v="12810"/>
    <n v="8690"/>
    <n v="50"/>
    <n v="640.5"/>
  </r>
  <r>
    <x v="34"/>
    <s v="טלי הראל"/>
    <x v="3"/>
    <d v="1981-02-22T00:00:00"/>
    <x v="3"/>
    <n v="22455"/>
    <n v="9855"/>
    <n v="43"/>
    <n v="1796.4"/>
  </r>
  <r>
    <x v="35"/>
    <s v="אביגיל צרור"/>
    <x v="1"/>
    <d v="1974-11-15T00:00:00"/>
    <x v="0"/>
    <n v="13450"/>
    <n v="9200"/>
    <n v="50"/>
    <n v="1345"/>
  </r>
  <r>
    <x v="36"/>
    <s v="עדי לוי"/>
    <x v="5"/>
    <d v="1984-05-07T00:00:00"/>
    <x v="4"/>
    <n v="33788"/>
    <n v="21788"/>
    <n v="40"/>
    <n v="1013.64"/>
  </r>
  <r>
    <x v="37"/>
    <s v="ורד גונן"/>
    <x v="1"/>
    <d v="1969-02-11T00:00:00"/>
    <x v="0"/>
    <n v="4592"/>
    <n v="342"/>
    <n v="55"/>
    <n v="459.20000000000005"/>
  </r>
  <r>
    <x v="38"/>
    <s v="שי שליח"/>
    <x v="0"/>
    <d v="1959-04-09T00:00:00"/>
    <x v="2"/>
    <n v="8842"/>
    <n v="5342"/>
    <n v="65"/>
    <n v="795.78"/>
  </r>
  <r>
    <x v="39"/>
    <s v="דורית מלמוד"/>
    <x v="1"/>
    <d v="1960-02-21T00:00:00"/>
    <x v="5"/>
    <n v="14588"/>
    <n v="8788"/>
    <n v="64"/>
    <n v="2188.1999999999998"/>
  </r>
  <r>
    <x v="40"/>
    <s v="נועה זוהר"/>
    <x v="3"/>
    <d v="1962-11-11T00:00:00"/>
    <x v="6"/>
    <n v="15144"/>
    <n v="11844"/>
    <n v="62"/>
    <n v="3028.8"/>
  </r>
  <r>
    <x v="41"/>
    <s v="יוסי כרמיל"/>
    <x v="3"/>
    <d v="1970-03-30T00:00:00"/>
    <x v="9"/>
    <n v="20811"/>
    <n v="15941"/>
    <n v="54"/>
    <n v="2497.3199999999997"/>
  </r>
  <r>
    <x v="42"/>
    <s v="רון כהן"/>
    <x v="0"/>
    <d v="1965-10-27T00:00:00"/>
    <x v="7"/>
    <n v="26860"/>
    <n v="17300"/>
    <n v="59"/>
    <n v="2954.6"/>
  </r>
  <r>
    <x v="43"/>
    <s v="משה אלימלך"/>
    <x v="5"/>
    <d v="1959-08-20T00:00:00"/>
    <x v="8"/>
    <n v="33881"/>
    <n v="28481"/>
    <n v="65"/>
    <n v="677.62"/>
  </r>
  <r>
    <x v="44"/>
    <s v="עמית לוי"/>
    <x v="3"/>
    <d v="1973-05-08T00:00:00"/>
    <x v="7"/>
    <n v="18234"/>
    <n v="8674"/>
    <n v="51"/>
    <n v="2005.74"/>
  </r>
  <r>
    <x v="45"/>
    <s v="רוזן אלון"/>
    <x v="4"/>
    <d v="1967-06-02T00:00:00"/>
    <x v="0"/>
    <n v="8120"/>
    <n v="3870"/>
    <n v="57"/>
    <n v="812"/>
  </r>
  <r>
    <x v="46"/>
    <s v="שלומי גוזמן"/>
    <x v="0"/>
    <d v="1952-02-02T00:00:00"/>
    <x v="1"/>
    <n v="4933"/>
    <n v="813"/>
    <n v="72"/>
    <n v="246.65"/>
  </r>
  <r>
    <x v="47"/>
    <s v="יפית עוזרי"/>
    <x v="4"/>
    <d v="1975-02-20T00:00:00"/>
    <x v="3"/>
    <n v="30741"/>
    <n v="18141"/>
    <n v="49"/>
    <n v="2459.2800000000002"/>
  </r>
  <r>
    <x v="48"/>
    <s v="יפית מנצור"/>
    <x v="2"/>
    <d v="1975-02-20T00:00:00"/>
    <x v="9"/>
    <n v="30141"/>
    <n v="25271"/>
    <n v="49"/>
    <n v="3616.92"/>
  </r>
  <r>
    <x v="49"/>
    <s v="חיה אלפסי"/>
    <x v="3"/>
    <d v="1973-05-29T00:00:00"/>
    <x v="4"/>
    <n v="17490"/>
    <n v="5490"/>
    <n v="51"/>
    <n v="524.69999999999993"/>
  </r>
  <r>
    <x v="50"/>
    <s v="יוני כהן"/>
    <x v="5"/>
    <d v="1957-04-15T00:00:00"/>
    <x v="0"/>
    <n v="25296"/>
    <n v="21046"/>
    <n v="67"/>
    <n v="2529.6000000000004"/>
  </r>
  <r>
    <x v="51"/>
    <s v="משה לוי"/>
    <x v="3"/>
    <d v="1977-10-27T00:00:00"/>
    <x v="2"/>
    <n v="32258"/>
    <n v="28758"/>
    <n v="47"/>
    <n v="2903.22"/>
  </r>
  <r>
    <x v="52"/>
    <s v="שגב משה"/>
    <x v="5"/>
    <d v="1985-08-16T00:00:00"/>
    <x v="5"/>
    <n v="10126"/>
    <n v="4326"/>
    <n v="39"/>
    <n v="1518.8999999999999"/>
  </r>
  <r>
    <x v="53"/>
    <s v="גלעד קלמן"/>
    <x v="5"/>
    <d v="1950-01-04T00:00:00"/>
    <x v="6"/>
    <n v="29509"/>
    <n v="26209"/>
    <n v="74"/>
    <n v="5901.8"/>
  </r>
  <r>
    <x v="54"/>
    <s v="ירון זיו"/>
    <x v="4"/>
    <d v="1970-10-24T00:00:00"/>
    <x v="9"/>
    <n v="10632"/>
    <n v="5762"/>
    <n v="54"/>
    <n v="1275.8399999999999"/>
  </r>
  <r>
    <x v="55"/>
    <s v="מיכל עמרם"/>
    <x v="0"/>
    <d v="1975-04-18T00:00:00"/>
    <x v="5"/>
    <n v="13531"/>
    <n v="7731"/>
    <n v="49"/>
    <n v="2029.64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854C7C-FF1A-47F7-96DA-4764DB1D3150}" name="PivotTable1" cacheId="0" applyNumberFormats="0" applyBorderFormats="0" applyFontFormats="0" applyPatternFormats="0" applyAlignmentFormats="0" applyWidthHeightFormats="1" dataCaption="ערכים" updatedVersion="8" minRefreshableVersion="3" useAutoFormatting="1" itemPrintTitles="1" createdVersion="8" indent="0" outline="1" outlineData="1" multipleFieldFilters="0">
  <location ref="A3:J15" firstHeaderRow="1" firstDataRow="2" firstDataCol="1" rowPageCount="1" colPageCount="1"/>
  <pivotFields count="9">
    <pivotField axis="axisPage" numFmtId="1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showAll="0"/>
    <pivotField axis="axisCol" showAll="0">
      <items count="9">
        <item x="1"/>
        <item x="2"/>
        <item x="6"/>
        <item x="0"/>
        <item x="7"/>
        <item x="3"/>
        <item x="4"/>
        <item x="5"/>
        <item t="default"/>
      </items>
    </pivotField>
    <pivotField numFmtId="14" showAll="0"/>
    <pivotField axis="axisRow" showAll="0">
      <items count="11">
        <item x="7"/>
        <item x="3"/>
        <item x="2"/>
        <item x="5"/>
        <item x="4"/>
        <item x="6"/>
        <item x="8"/>
        <item x="0"/>
        <item x="9"/>
        <item x="1"/>
        <item t="default"/>
      </items>
    </pivotField>
    <pivotField dataField="1" numFmtId="165" showAll="0"/>
    <pivotField numFmtId="165" showAll="0"/>
    <pivotField showAll="0"/>
    <pivotField numFmtId="43" showAll="0"/>
  </pivotFields>
  <rowFields count="1"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0" hier="-1"/>
  </pageFields>
  <dataFields count="1">
    <dataField name="ממוצע של שכר חודשי ברוטו" fld="5" subtotal="average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0F3F-8331-4FF5-9EAC-B4A7ED35A22C}">
  <sheetPr>
    <tabColor rgb="FF92D050"/>
  </sheetPr>
  <dimension ref="A1"/>
  <sheetViews>
    <sheetView rightToLeft="1" tabSelected="1" topLeftCell="A16" zoomScale="55" zoomScaleNormal="55" workbookViewId="0">
      <selection activeCell="AR53" sqref="AR53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6"/>
  <sheetViews>
    <sheetView rightToLeft="1" workbookViewId="0">
      <selection activeCell="B30" sqref="B30"/>
    </sheetView>
  </sheetViews>
  <sheetFormatPr defaultRowHeight="13.2" x14ac:dyDescent="0.25"/>
  <cols>
    <col min="1" max="1" width="10.6640625" customWidth="1"/>
    <col min="2" max="2" width="14.44140625" customWidth="1"/>
    <col min="3" max="3" width="15" customWidth="1"/>
    <col min="4" max="4" width="10.6640625" customWidth="1"/>
    <col min="5" max="5" width="13.5546875" customWidth="1"/>
    <col min="6" max="6" width="10.6640625" customWidth="1"/>
  </cols>
  <sheetData>
    <row r="2" spans="1:5" x14ac:dyDescent="0.25">
      <c r="A2" s="10" t="s">
        <v>75</v>
      </c>
    </row>
    <row r="3" spans="1:5" ht="26.4" x14ac:dyDescent="0.25">
      <c r="A3" s="1" t="s">
        <v>11</v>
      </c>
      <c r="B3" s="1" t="s">
        <v>10</v>
      </c>
      <c r="C3" s="1" t="s">
        <v>5</v>
      </c>
      <c r="D3" s="1" t="s">
        <v>83</v>
      </c>
      <c r="E3" s="1"/>
    </row>
    <row r="4" spans="1:5" x14ac:dyDescent="0.25">
      <c r="A4" t="s">
        <v>78</v>
      </c>
      <c r="B4">
        <v>706.4</v>
      </c>
      <c r="C4" t="s">
        <v>6</v>
      </c>
      <c r="D4">
        <v>1905</v>
      </c>
    </row>
    <row r="5" spans="1:5" x14ac:dyDescent="0.25">
      <c r="A5" t="s">
        <v>3</v>
      </c>
      <c r="B5">
        <v>196.9</v>
      </c>
      <c r="C5" t="s">
        <v>8</v>
      </c>
      <c r="D5">
        <v>1968</v>
      </c>
    </row>
    <row r="6" spans="1:5" x14ac:dyDescent="0.25">
      <c r="A6" t="s">
        <v>4</v>
      </c>
      <c r="B6">
        <v>176.2</v>
      </c>
      <c r="C6" t="s">
        <v>6</v>
      </c>
      <c r="D6">
        <v>1937</v>
      </c>
    </row>
    <row r="7" spans="1:5" x14ac:dyDescent="0.25">
      <c r="A7" s="11" t="s">
        <v>9</v>
      </c>
      <c r="B7">
        <v>112.6</v>
      </c>
      <c r="C7" s="11" t="s">
        <v>7</v>
      </c>
      <c r="D7">
        <v>1935</v>
      </c>
    </row>
    <row r="8" spans="1:5" x14ac:dyDescent="0.25">
      <c r="A8" s="11" t="s">
        <v>88</v>
      </c>
      <c r="B8">
        <v>201.3</v>
      </c>
      <c r="C8" s="11" t="s">
        <v>6</v>
      </c>
      <c r="D8">
        <v>1950</v>
      </c>
    </row>
    <row r="9" spans="1:5" x14ac:dyDescent="0.25">
      <c r="A9" t="s">
        <v>1</v>
      </c>
      <c r="B9">
        <v>268.3</v>
      </c>
      <c r="C9" t="s">
        <v>7</v>
      </c>
      <c r="D9">
        <v>1925</v>
      </c>
    </row>
    <row r="10" spans="1:5" x14ac:dyDescent="0.25">
      <c r="A10" t="s">
        <v>2</v>
      </c>
      <c r="B10">
        <v>217.4</v>
      </c>
      <c r="C10" t="s">
        <v>6</v>
      </c>
      <c r="D10">
        <v>1950</v>
      </c>
    </row>
    <row r="11" spans="1:5" x14ac:dyDescent="0.25">
      <c r="A11" t="s">
        <v>0</v>
      </c>
      <c r="B11">
        <v>371.4</v>
      </c>
      <c r="C11" t="s">
        <v>6</v>
      </c>
      <c r="D11">
        <v>1909</v>
      </c>
    </row>
    <row r="15" spans="1:5" x14ac:dyDescent="0.25">
      <c r="A15" s="10" t="s">
        <v>76</v>
      </c>
    </row>
    <row r="16" spans="1:5" ht="26.4" x14ac:dyDescent="0.25">
      <c r="A16" s="1" t="s">
        <v>13</v>
      </c>
      <c r="B16" s="1" t="s">
        <v>14</v>
      </c>
      <c r="C16" s="1" t="s">
        <v>77</v>
      </c>
      <c r="D16" s="1" t="s">
        <v>15</v>
      </c>
      <c r="E16" s="1" t="s">
        <v>93</v>
      </c>
    </row>
    <row r="17" spans="1:5" x14ac:dyDescent="0.25">
      <c r="A17" t="s">
        <v>22</v>
      </c>
      <c r="B17" s="3" t="s">
        <v>80</v>
      </c>
      <c r="C17" s="5">
        <v>4120</v>
      </c>
      <c r="D17" s="5">
        <v>28200</v>
      </c>
      <c r="E17" s="9">
        <v>0.05</v>
      </c>
    </row>
    <row r="18" spans="1:5" x14ac:dyDescent="0.25">
      <c r="A18" t="s">
        <v>16</v>
      </c>
      <c r="B18" s="3" t="s">
        <v>81</v>
      </c>
      <c r="C18" s="5">
        <v>12600</v>
      </c>
      <c r="D18" s="5">
        <v>51200</v>
      </c>
      <c r="E18" s="9">
        <v>0.08</v>
      </c>
    </row>
    <row r="19" spans="1:5" x14ac:dyDescent="0.25">
      <c r="A19" t="s">
        <v>17</v>
      </c>
      <c r="B19" s="3" t="s">
        <v>82</v>
      </c>
      <c r="C19" s="5">
        <v>12000</v>
      </c>
      <c r="D19" s="5">
        <v>85500</v>
      </c>
      <c r="E19" s="9">
        <v>0.03</v>
      </c>
    </row>
    <row r="20" spans="1:5" x14ac:dyDescent="0.25">
      <c r="A20" t="s">
        <v>18</v>
      </c>
      <c r="B20" s="3" t="s">
        <v>81</v>
      </c>
      <c r="C20" s="5">
        <v>4250</v>
      </c>
      <c r="D20" s="5">
        <v>82450</v>
      </c>
      <c r="E20" s="9">
        <v>0.1</v>
      </c>
    </row>
    <row r="21" spans="1:5" x14ac:dyDescent="0.25">
      <c r="A21" t="s">
        <v>19</v>
      </c>
      <c r="B21" s="3" t="s">
        <v>80</v>
      </c>
      <c r="C21" s="5">
        <v>3500</v>
      </c>
      <c r="D21" s="5">
        <v>25000</v>
      </c>
      <c r="E21" s="9">
        <v>0.09</v>
      </c>
    </row>
    <row r="22" spans="1:5" x14ac:dyDescent="0.25">
      <c r="A22" t="s">
        <v>20</v>
      </c>
      <c r="B22" s="3" t="s">
        <v>82</v>
      </c>
      <c r="C22" s="5">
        <v>5800</v>
      </c>
      <c r="D22" s="5">
        <v>62500</v>
      </c>
      <c r="E22" s="9">
        <v>0.15</v>
      </c>
    </row>
    <row r="23" spans="1:5" x14ac:dyDescent="0.25">
      <c r="A23" t="s">
        <v>73</v>
      </c>
      <c r="B23" s="3" t="s">
        <v>80</v>
      </c>
      <c r="C23" s="5">
        <v>3300</v>
      </c>
      <c r="D23" s="5">
        <v>17000</v>
      </c>
      <c r="E23" s="9">
        <v>0.2</v>
      </c>
    </row>
    <row r="24" spans="1:5" x14ac:dyDescent="0.25">
      <c r="A24" t="s">
        <v>74</v>
      </c>
      <c r="B24" s="3" t="s">
        <v>82</v>
      </c>
      <c r="C24" s="5">
        <v>4870</v>
      </c>
      <c r="D24" s="5">
        <v>45200</v>
      </c>
      <c r="E24" s="9">
        <v>0.12</v>
      </c>
    </row>
    <row r="25" spans="1:5" x14ac:dyDescent="0.25">
      <c r="A25" t="s">
        <v>21</v>
      </c>
      <c r="B25" s="3" t="s">
        <v>82</v>
      </c>
      <c r="C25" s="5">
        <v>9560</v>
      </c>
      <c r="D25" s="5">
        <v>79500</v>
      </c>
      <c r="E25" s="9">
        <v>0.11</v>
      </c>
    </row>
    <row r="26" spans="1:5" x14ac:dyDescent="0.25">
      <c r="A26" t="s">
        <v>95</v>
      </c>
      <c r="B26" s="3" t="s">
        <v>80</v>
      </c>
      <c r="C26" s="5">
        <v>5400</v>
      </c>
      <c r="D26" s="5">
        <v>35600</v>
      </c>
      <c r="E26" s="9">
        <v>0.02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E357A-2B2F-4549-B76A-838373376DB8}">
  <dimension ref="A1:J15"/>
  <sheetViews>
    <sheetView rightToLeft="1" workbookViewId="0">
      <selection activeCell="K30" sqref="K29:L30"/>
    </sheetView>
  </sheetViews>
  <sheetFormatPr defaultRowHeight="13.2" x14ac:dyDescent="0.25"/>
  <cols>
    <col min="1" max="1" width="22.44140625" bestFit="1" customWidth="1"/>
    <col min="2" max="2" width="12.77734375" bestFit="1" customWidth="1"/>
    <col min="3" max="3" width="8" bestFit="1" customWidth="1"/>
    <col min="4" max="4" width="9" bestFit="1" customWidth="1"/>
    <col min="5" max="5" width="12" bestFit="1" customWidth="1"/>
    <col min="6" max="6" width="6" bestFit="1" customWidth="1"/>
    <col min="7" max="10" width="12" bestFit="1" customWidth="1"/>
  </cols>
  <sheetData>
    <row r="1" spans="1:10" x14ac:dyDescent="0.25">
      <c r="A1" s="48" t="s">
        <v>79</v>
      </c>
      <c r="B1" s="3" t="s">
        <v>115</v>
      </c>
    </row>
    <row r="3" spans="1:10" x14ac:dyDescent="0.25">
      <c r="A3" s="48" t="s">
        <v>116</v>
      </c>
      <c r="B3" s="48" t="s">
        <v>114</v>
      </c>
    </row>
    <row r="4" spans="1:10" x14ac:dyDescent="0.25">
      <c r="A4" s="48" t="s">
        <v>112</v>
      </c>
      <c r="B4" t="s">
        <v>3</v>
      </c>
      <c r="C4" t="s">
        <v>88</v>
      </c>
      <c r="D4" t="s">
        <v>1</v>
      </c>
      <c r="E4" t="s">
        <v>78</v>
      </c>
      <c r="F4" t="s">
        <v>9</v>
      </c>
      <c r="G4" t="s">
        <v>4</v>
      </c>
      <c r="H4" t="s">
        <v>2</v>
      </c>
      <c r="I4" t="s">
        <v>0</v>
      </c>
      <c r="J4" t="s">
        <v>113</v>
      </c>
    </row>
    <row r="5" spans="1:10" x14ac:dyDescent="0.25">
      <c r="A5" s="3" t="s">
        <v>21</v>
      </c>
      <c r="E5">
        <v>27006</v>
      </c>
      <c r="F5">
        <v>10173</v>
      </c>
      <c r="G5">
        <v>18234</v>
      </c>
      <c r="I5">
        <v>10265</v>
      </c>
      <c r="J5">
        <v>18536.8</v>
      </c>
    </row>
    <row r="6" spans="1:10" x14ac:dyDescent="0.25">
      <c r="A6" s="3" t="s">
        <v>16</v>
      </c>
      <c r="G6">
        <v>19465.333333333332</v>
      </c>
      <c r="H6">
        <v>30741</v>
      </c>
      <c r="J6">
        <v>22284.25</v>
      </c>
    </row>
    <row r="7" spans="1:10" x14ac:dyDescent="0.25">
      <c r="A7" s="3" t="s">
        <v>19</v>
      </c>
      <c r="C7">
        <v>17310</v>
      </c>
      <c r="E7">
        <v>8842</v>
      </c>
      <c r="G7">
        <v>32258</v>
      </c>
      <c r="H7">
        <v>29169</v>
      </c>
      <c r="I7">
        <v>23800</v>
      </c>
      <c r="J7">
        <v>22529.833333333332</v>
      </c>
    </row>
    <row r="8" spans="1:10" x14ac:dyDescent="0.25">
      <c r="A8" s="3" t="s">
        <v>20</v>
      </c>
      <c r="B8">
        <v>14588</v>
      </c>
      <c r="D8">
        <v>32123</v>
      </c>
      <c r="E8">
        <v>18813.5</v>
      </c>
      <c r="G8">
        <v>28794</v>
      </c>
      <c r="I8">
        <v>20484</v>
      </c>
      <c r="J8">
        <v>22014.285714285714</v>
      </c>
    </row>
    <row r="9" spans="1:10" x14ac:dyDescent="0.25">
      <c r="A9" s="3" t="s">
        <v>17</v>
      </c>
      <c r="B9">
        <v>19148</v>
      </c>
      <c r="D9">
        <v>29918</v>
      </c>
      <c r="G9">
        <v>14800</v>
      </c>
      <c r="I9">
        <v>33788</v>
      </c>
      <c r="J9">
        <v>22490.799999999999</v>
      </c>
    </row>
    <row r="10" spans="1:10" x14ac:dyDescent="0.25">
      <c r="A10" s="3" t="s">
        <v>73</v>
      </c>
      <c r="B10">
        <v>7520.5</v>
      </c>
      <c r="G10">
        <v>15144</v>
      </c>
      <c r="I10">
        <v>29509</v>
      </c>
      <c r="J10">
        <v>14923.5</v>
      </c>
    </row>
    <row r="11" spans="1:10" x14ac:dyDescent="0.25">
      <c r="A11" s="3" t="s">
        <v>95</v>
      </c>
      <c r="B11">
        <v>9733</v>
      </c>
      <c r="H11">
        <v>30765</v>
      </c>
      <c r="I11">
        <v>20391.5</v>
      </c>
      <c r="J11">
        <v>20320.25</v>
      </c>
    </row>
    <row r="12" spans="1:10" x14ac:dyDescent="0.25">
      <c r="A12" s="3" t="s">
        <v>18</v>
      </c>
      <c r="B12">
        <v>9021</v>
      </c>
      <c r="D12">
        <v>13765</v>
      </c>
      <c r="E12">
        <v>24480.5</v>
      </c>
      <c r="H12">
        <v>9889.5</v>
      </c>
      <c r="I12">
        <v>16786.5</v>
      </c>
      <c r="J12">
        <v>14902.222222222223</v>
      </c>
    </row>
    <row r="13" spans="1:10" x14ac:dyDescent="0.25">
      <c r="A13" s="3" t="s">
        <v>74</v>
      </c>
      <c r="B13">
        <v>17510</v>
      </c>
      <c r="C13">
        <v>30141</v>
      </c>
      <c r="D13">
        <v>15631</v>
      </c>
      <c r="E13">
        <v>19930.5</v>
      </c>
      <c r="G13">
        <v>15738</v>
      </c>
      <c r="H13">
        <v>8318.5</v>
      </c>
      <c r="J13">
        <v>16806.222222222223</v>
      </c>
    </row>
    <row r="14" spans="1:10" x14ac:dyDescent="0.25">
      <c r="A14" s="3" t="s">
        <v>22</v>
      </c>
      <c r="B14">
        <v>11506</v>
      </c>
      <c r="E14">
        <v>13938.333333333334</v>
      </c>
      <c r="J14">
        <v>13330.25</v>
      </c>
    </row>
    <row r="15" spans="1:10" x14ac:dyDescent="0.25">
      <c r="A15" s="3" t="s">
        <v>113</v>
      </c>
      <c r="B15">
        <v>11729.777777777777</v>
      </c>
      <c r="C15">
        <v>23725.5</v>
      </c>
      <c r="D15">
        <v>22859.25</v>
      </c>
      <c r="E15">
        <v>19259.833333333332</v>
      </c>
      <c r="F15">
        <v>10173</v>
      </c>
      <c r="G15">
        <v>19445.636363636364</v>
      </c>
      <c r="H15">
        <v>18155.857142857141</v>
      </c>
      <c r="I15">
        <v>21498.727272727272</v>
      </c>
      <c r="J15">
        <v>18653.087719298244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4"/>
  <sheetViews>
    <sheetView rightToLeft="1" topLeftCell="A63" zoomScale="70" zoomScaleNormal="70" workbookViewId="0">
      <selection activeCell="I82" sqref="I81:I82"/>
    </sheetView>
  </sheetViews>
  <sheetFormatPr defaultRowHeight="13.2" x14ac:dyDescent="0.25"/>
  <cols>
    <col min="1" max="1" width="30" customWidth="1"/>
    <col min="2" max="2" width="14" bestFit="1" customWidth="1"/>
    <col min="3" max="3" width="16.6640625" customWidth="1"/>
    <col min="4" max="4" width="11" bestFit="1" customWidth="1"/>
    <col min="5" max="5" width="14" customWidth="1"/>
    <col min="6" max="6" width="14.5546875" bestFit="1" customWidth="1"/>
    <col min="7" max="7" width="17.21875" bestFit="1" customWidth="1"/>
    <col min="8" max="8" width="10.33203125" bestFit="1" customWidth="1"/>
    <col min="9" max="9" width="10.6640625" bestFit="1" customWidth="1"/>
    <col min="10" max="10" width="10.33203125" bestFit="1" customWidth="1"/>
    <col min="11" max="11" width="19.109375" bestFit="1" customWidth="1"/>
    <col min="12" max="12" width="16" bestFit="1" customWidth="1"/>
    <col min="13" max="13" width="11.109375" bestFit="1" customWidth="1"/>
    <col min="17" max="18" width="10.33203125" bestFit="1" customWidth="1"/>
    <col min="20" max="20" width="10.33203125" bestFit="1" customWidth="1"/>
  </cols>
  <sheetData>
    <row r="1" spans="1:21" x14ac:dyDescent="0.25">
      <c r="A1" s="7" t="s">
        <v>79</v>
      </c>
      <c r="B1" s="7" t="s">
        <v>94</v>
      </c>
      <c r="C1" s="7" t="s">
        <v>11</v>
      </c>
      <c r="D1" s="7" t="s">
        <v>12</v>
      </c>
      <c r="E1" s="7" t="s">
        <v>13</v>
      </c>
      <c r="F1" s="7" t="s">
        <v>84</v>
      </c>
      <c r="G1" s="43" t="s">
        <v>107</v>
      </c>
      <c r="H1" s="43" t="s">
        <v>111</v>
      </c>
      <c r="I1" s="43" t="s">
        <v>110</v>
      </c>
      <c r="J1" s="43" t="s">
        <v>117</v>
      </c>
      <c r="K1" s="43" t="s">
        <v>118</v>
      </c>
      <c r="L1" s="43" t="s">
        <v>135</v>
      </c>
      <c r="M1" s="43" t="s">
        <v>121</v>
      </c>
      <c r="N1" s="11" t="s">
        <v>127</v>
      </c>
      <c r="T1" t="s">
        <v>78</v>
      </c>
      <c r="U1">
        <f>AVERAGEIF($C$2:$C$58,T1,$F$2:$F$58)</f>
        <v>19259.833333333332</v>
      </c>
    </row>
    <row r="2" spans="1:21" x14ac:dyDescent="0.25">
      <c r="A2" s="2">
        <v>1934.7479753096343</v>
      </c>
      <c r="B2" s="4" t="s">
        <v>26</v>
      </c>
      <c r="C2" t="s">
        <v>3</v>
      </c>
      <c r="D2" s="12">
        <v>18948</v>
      </c>
      <c r="E2" t="s">
        <v>17</v>
      </c>
      <c r="F2" s="6">
        <v>19148</v>
      </c>
      <c r="G2" s="44">
        <f>F2-VLOOKUP(E2,'נתוני עזר'!$A$17:$E$26,3,0)</f>
        <v>7148</v>
      </c>
      <c r="H2">
        <f t="shared" ref="H2:H33" ca="1" si="0">YEAR(TODAY())-YEAR(D2)</f>
        <v>73</v>
      </c>
      <c r="I2" s="45">
        <f>VLOOKUP(E2,'נתוני עזר'!$A$17:$E$26,5,0)*F2</f>
        <v>574.43999999999994</v>
      </c>
      <c r="J2" t="str">
        <f t="shared" ref="J2:J33" si="1">TEXT(D2,"mmmm")</f>
        <v>נובמבר</v>
      </c>
      <c r="K2" s="12">
        <f t="shared" ref="K2:K33" si="2">DATE(YEAR(D2)+$B$67,MONTH(D2),DAY(D2))</f>
        <v>26619</v>
      </c>
      <c r="L2" s="12">
        <f t="shared" ref="L2:L33" si="3">IF(OR(E2=$G$88,E2=$G$89,E2=$G$90),DATE(YEAR(K2)+$I$89,MONTH(K2)+$J$89,DAY(K2)),IF(E2=$G$94,DATE(YEAR(K2)+$I$94,MONTH(K2)+$J$94,DAY(K2)),K2+$I$98))</f>
        <v>26620</v>
      </c>
      <c r="M2" s="51">
        <f t="shared" ref="M2:M33" si="4">IF(OR(E2=$L$62,E2=$L$63),$N$62*F2,IF(F2&lt;$L$66,$N$66*F2,$N$69*F2))</f>
        <v>1723.32</v>
      </c>
      <c r="N2" t="s">
        <v>129</v>
      </c>
      <c r="T2" t="s">
        <v>3</v>
      </c>
      <c r="U2">
        <f t="shared" ref="U2:U8" si="5">AVERAGEIF($C$2:$C$58,T2,$F$2:$F$58)</f>
        <v>11729.777777777777</v>
      </c>
    </row>
    <row r="3" spans="1:21" x14ac:dyDescent="0.25">
      <c r="A3" s="2">
        <v>4197.6322932540324</v>
      </c>
      <c r="B3" s="4" t="s">
        <v>42</v>
      </c>
      <c r="C3" t="s">
        <v>3</v>
      </c>
      <c r="D3" s="12">
        <v>23072</v>
      </c>
      <c r="E3" t="s">
        <v>74</v>
      </c>
      <c r="F3" s="6">
        <v>17510</v>
      </c>
      <c r="G3" s="44">
        <f>F3-VLOOKUP(E3,'נתוני עזר'!$A$17:$E$26,3,0)</f>
        <v>12640</v>
      </c>
      <c r="H3">
        <f t="shared" ca="1" si="0"/>
        <v>61</v>
      </c>
      <c r="I3" s="45">
        <f>VLOOKUP(E3,'נתוני עזר'!$A$17:$E$26,5,0)*F3</f>
        <v>2101.1999999999998</v>
      </c>
      <c r="J3" t="str">
        <f t="shared" si="1"/>
        <v>מרץ</v>
      </c>
      <c r="K3" s="12">
        <f t="shared" si="2"/>
        <v>30743</v>
      </c>
      <c r="L3" s="12">
        <f t="shared" si="3"/>
        <v>31960</v>
      </c>
      <c r="M3" s="51">
        <f t="shared" si="4"/>
        <v>1575.8999999999999</v>
      </c>
      <c r="N3" t="s">
        <v>128</v>
      </c>
      <c r="T3" t="s">
        <v>88</v>
      </c>
      <c r="U3">
        <f t="shared" si="5"/>
        <v>23725.5</v>
      </c>
    </row>
    <row r="4" spans="1:21" x14ac:dyDescent="0.25">
      <c r="A4" s="2">
        <v>7761.2877229867236</v>
      </c>
      <c r="B4" s="4" t="s">
        <v>58</v>
      </c>
      <c r="C4" t="s">
        <v>3</v>
      </c>
      <c r="D4" s="12">
        <v>21967</v>
      </c>
      <c r="E4" t="s">
        <v>20</v>
      </c>
      <c r="F4" s="6">
        <v>14588</v>
      </c>
      <c r="G4" s="44">
        <f>F4-VLOOKUP(E4,'נתוני עזר'!$A$17:$E$26,3,0)</f>
        <v>8788</v>
      </c>
      <c r="H4">
        <f t="shared" ca="1" si="0"/>
        <v>64</v>
      </c>
      <c r="I4" s="45">
        <f>VLOOKUP(E4,'נתוני עזר'!$A$17:$E$26,5,0)*F4</f>
        <v>2188.1999999999998</v>
      </c>
      <c r="J4" t="str">
        <f t="shared" si="1"/>
        <v>פברואר</v>
      </c>
      <c r="K4" s="12">
        <f t="shared" si="2"/>
        <v>29638</v>
      </c>
      <c r="L4" s="12">
        <f t="shared" si="3"/>
        <v>29639</v>
      </c>
      <c r="M4" s="51">
        <f t="shared" si="4"/>
        <v>729.40000000000009</v>
      </c>
      <c r="N4" t="s">
        <v>130</v>
      </c>
      <c r="T4" t="s">
        <v>4</v>
      </c>
      <c r="U4">
        <f t="shared" si="5"/>
        <v>19445.636363636364</v>
      </c>
    </row>
    <row r="5" spans="1:21" x14ac:dyDescent="0.25">
      <c r="A5" s="2">
        <v>6812</v>
      </c>
      <c r="B5" s="4" t="s">
        <v>91</v>
      </c>
      <c r="C5" t="s">
        <v>3</v>
      </c>
      <c r="D5" s="12">
        <v>27348</v>
      </c>
      <c r="E5" t="s">
        <v>18</v>
      </c>
      <c r="F5" s="6">
        <v>13450</v>
      </c>
      <c r="G5" s="44">
        <f>F5-VLOOKUP(E5,'נתוני עזר'!$A$17:$E$26,3,0)</f>
        <v>9200</v>
      </c>
      <c r="H5">
        <f t="shared" ca="1" si="0"/>
        <v>50</v>
      </c>
      <c r="I5" s="45">
        <f>VLOOKUP(E5,'נתוני עזר'!$A$17:$E$26,5,0)*F5</f>
        <v>1345</v>
      </c>
      <c r="J5" t="str">
        <f t="shared" si="1"/>
        <v>נובמבר</v>
      </c>
      <c r="K5" s="12">
        <f t="shared" si="2"/>
        <v>35018</v>
      </c>
      <c r="L5" s="12">
        <f t="shared" si="3"/>
        <v>37361</v>
      </c>
      <c r="M5" s="51">
        <f t="shared" si="4"/>
        <v>1210.5</v>
      </c>
      <c r="T5" t="s">
        <v>2</v>
      </c>
      <c r="U5">
        <f t="shared" si="5"/>
        <v>18155.857142857141</v>
      </c>
    </row>
    <row r="6" spans="1:21" x14ac:dyDescent="0.25">
      <c r="A6" s="2">
        <v>1333.2793843316708</v>
      </c>
      <c r="B6" s="4" t="s">
        <v>24</v>
      </c>
      <c r="C6" t="s">
        <v>3</v>
      </c>
      <c r="D6" s="12">
        <v>30017.130525706405</v>
      </c>
      <c r="E6" t="s">
        <v>22</v>
      </c>
      <c r="F6" s="6">
        <v>11506</v>
      </c>
      <c r="G6" s="44">
        <f>F6-VLOOKUP(E6,'נתוני עזר'!$A$17:$E$26,3,0)</f>
        <v>7386</v>
      </c>
      <c r="H6">
        <f t="shared" ca="1" si="0"/>
        <v>42</v>
      </c>
      <c r="I6" s="45">
        <f>VLOOKUP(E6,'נתוני עזר'!$A$17:$E$26,5,0)*F6</f>
        <v>575.30000000000007</v>
      </c>
      <c r="J6" t="str">
        <f t="shared" si="1"/>
        <v>מרץ</v>
      </c>
      <c r="K6" s="12">
        <f t="shared" si="2"/>
        <v>37687</v>
      </c>
      <c r="L6" s="12">
        <f t="shared" si="3"/>
        <v>37688</v>
      </c>
      <c r="M6" s="51">
        <f t="shared" si="4"/>
        <v>1035.54</v>
      </c>
      <c r="T6" t="s">
        <v>0</v>
      </c>
      <c r="U6">
        <f t="shared" si="5"/>
        <v>21498.727272727272</v>
      </c>
    </row>
    <row r="7" spans="1:21" x14ac:dyDescent="0.25">
      <c r="A7" s="2">
        <v>5188.9696066901442</v>
      </c>
      <c r="B7" s="4" t="s">
        <v>46</v>
      </c>
      <c r="C7" t="s">
        <v>3</v>
      </c>
      <c r="D7" s="12">
        <v>27341</v>
      </c>
      <c r="E7" t="s">
        <v>73</v>
      </c>
      <c r="F7" s="6">
        <v>10391</v>
      </c>
      <c r="G7" s="44">
        <f>F7-VLOOKUP(E7,'נתוני עזר'!$A$17:$E$26,3,0)</f>
        <v>7091</v>
      </c>
      <c r="H7">
        <f t="shared" ca="1" si="0"/>
        <v>50</v>
      </c>
      <c r="I7" s="45">
        <f>VLOOKUP(E7,'נתוני עזר'!$A$17:$E$26,5,0)*F7</f>
        <v>2078.2000000000003</v>
      </c>
      <c r="J7" t="str">
        <f t="shared" si="1"/>
        <v>נובמבר</v>
      </c>
      <c r="K7" s="12">
        <f t="shared" si="2"/>
        <v>35011</v>
      </c>
      <c r="L7" s="12">
        <f t="shared" si="3"/>
        <v>35012</v>
      </c>
      <c r="M7" s="51">
        <f t="shared" si="4"/>
        <v>935.18999999999994</v>
      </c>
      <c r="T7" s="8" t="s">
        <v>1</v>
      </c>
      <c r="U7">
        <f t="shared" si="5"/>
        <v>22859.25</v>
      </c>
    </row>
    <row r="8" spans="1:21" x14ac:dyDescent="0.25">
      <c r="A8" s="2">
        <v>5564.926415035563</v>
      </c>
      <c r="B8" s="4" t="s">
        <v>49</v>
      </c>
      <c r="C8" t="s">
        <v>3</v>
      </c>
      <c r="D8" s="12">
        <v>26391</v>
      </c>
      <c r="E8" t="s">
        <v>95</v>
      </c>
      <c r="F8" s="6">
        <v>9733</v>
      </c>
      <c r="G8" s="44">
        <f>F8-VLOOKUP(E8,'נתוני עזר'!$A$17:$E$26,3,0)</f>
        <v>4333</v>
      </c>
      <c r="H8">
        <f t="shared" ca="1" si="0"/>
        <v>52</v>
      </c>
      <c r="I8" s="45">
        <f>VLOOKUP(E8,'נתוני עזר'!$A$17:$E$26,5,0)*F8</f>
        <v>194.66</v>
      </c>
      <c r="J8" t="str">
        <f t="shared" si="1"/>
        <v>אפריל</v>
      </c>
      <c r="K8" s="12">
        <f t="shared" si="2"/>
        <v>34061</v>
      </c>
      <c r="L8" s="12">
        <f t="shared" si="3"/>
        <v>34062</v>
      </c>
      <c r="M8" s="51">
        <f t="shared" si="4"/>
        <v>875.96999999999991</v>
      </c>
      <c r="T8" t="s">
        <v>9</v>
      </c>
      <c r="U8">
        <f t="shared" si="5"/>
        <v>10173</v>
      </c>
    </row>
    <row r="9" spans="1:21" x14ac:dyDescent="0.25">
      <c r="A9" s="2">
        <v>2360.7861256158862</v>
      </c>
      <c r="B9" s="4" t="s">
        <v>30</v>
      </c>
      <c r="C9" t="s">
        <v>3</v>
      </c>
      <c r="D9" s="12">
        <v>30293</v>
      </c>
      <c r="E9" t="s">
        <v>73</v>
      </c>
      <c r="F9" s="6">
        <v>4650</v>
      </c>
      <c r="G9" s="44">
        <f>F9-VLOOKUP(E9,'נתוני עזר'!$A$17:$E$26,3,0)</f>
        <v>1350</v>
      </c>
      <c r="H9">
        <f t="shared" ca="1" si="0"/>
        <v>42</v>
      </c>
      <c r="I9" s="45">
        <f>VLOOKUP(E9,'נתוני עזר'!$A$17:$E$26,5,0)*F9</f>
        <v>930</v>
      </c>
      <c r="J9" t="str">
        <f t="shared" si="1"/>
        <v>דצמבר</v>
      </c>
      <c r="K9" s="12">
        <f t="shared" si="2"/>
        <v>37963</v>
      </c>
      <c r="L9" s="12">
        <f t="shared" si="3"/>
        <v>37964</v>
      </c>
      <c r="M9" s="51">
        <f t="shared" si="4"/>
        <v>418.5</v>
      </c>
    </row>
    <row r="10" spans="1:21" x14ac:dyDescent="0.25">
      <c r="A10" s="2">
        <v>7393.1387269796323</v>
      </c>
      <c r="B10" s="4" t="s">
        <v>56</v>
      </c>
      <c r="C10" t="s">
        <v>3</v>
      </c>
      <c r="D10" s="12">
        <v>25245</v>
      </c>
      <c r="E10" t="s">
        <v>18</v>
      </c>
      <c r="F10" s="6">
        <v>4592</v>
      </c>
      <c r="G10" s="44">
        <f>F10-VLOOKUP(E10,'נתוני עזר'!$A$17:$E$26,3,0)</f>
        <v>342</v>
      </c>
      <c r="H10">
        <f t="shared" ca="1" si="0"/>
        <v>55</v>
      </c>
      <c r="I10" s="45">
        <f>VLOOKUP(E10,'נתוני עזר'!$A$17:$E$26,5,0)*F10</f>
        <v>459.20000000000005</v>
      </c>
      <c r="J10" t="str">
        <f t="shared" si="1"/>
        <v>פברואר</v>
      </c>
      <c r="K10" s="12">
        <f t="shared" si="2"/>
        <v>32915</v>
      </c>
      <c r="L10" s="12">
        <f t="shared" si="3"/>
        <v>35257</v>
      </c>
      <c r="M10" s="51">
        <f t="shared" si="4"/>
        <v>413.28</v>
      </c>
    </row>
    <row r="11" spans="1:21" x14ac:dyDescent="0.25">
      <c r="A11" s="2">
        <v>8732.5983466195794</v>
      </c>
      <c r="B11" s="4" t="s">
        <v>87</v>
      </c>
      <c r="C11" t="s">
        <v>88</v>
      </c>
      <c r="D11" s="12">
        <v>27445</v>
      </c>
      <c r="E11" t="s">
        <v>74</v>
      </c>
      <c r="F11" s="6">
        <v>30141</v>
      </c>
      <c r="G11" s="44">
        <f>F11-VLOOKUP(E11,'נתוני עזר'!$A$17:$E$26,3,0)</f>
        <v>25271</v>
      </c>
      <c r="H11">
        <f t="shared" ca="1" si="0"/>
        <v>49</v>
      </c>
      <c r="I11" s="45">
        <f>VLOOKUP(E11,'נתוני עזר'!$A$17:$E$26,5,0)*F11</f>
        <v>3616.92</v>
      </c>
      <c r="J11" t="str">
        <f t="shared" si="1"/>
        <v>פברואר</v>
      </c>
      <c r="K11" s="12">
        <f t="shared" si="2"/>
        <v>35115</v>
      </c>
      <c r="L11" s="12">
        <f t="shared" si="3"/>
        <v>36331</v>
      </c>
      <c r="M11" s="51">
        <f t="shared" si="4"/>
        <v>3315.51</v>
      </c>
    </row>
    <row r="12" spans="1:21" x14ac:dyDescent="0.25">
      <c r="A12" s="2">
        <v>1406.3308364406332</v>
      </c>
      <c r="B12" s="4" t="s">
        <v>89</v>
      </c>
      <c r="C12" t="s">
        <v>88</v>
      </c>
      <c r="D12" s="12">
        <v>20941</v>
      </c>
      <c r="E12" t="s">
        <v>19</v>
      </c>
      <c r="F12" s="6">
        <v>17310</v>
      </c>
      <c r="G12" s="44">
        <f>F12-VLOOKUP(E12,'נתוני עזר'!$A$17:$E$26,3,0)</f>
        <v>13810</v>
      </c>
      <c r="H12">
        <f t="shared" ca="1" si="0"/>
        <v>67</v>
      </c>
      <c r="I12" s="45">
        <f>VLOOKUP(E12,'נתוני עזר'!$A$17:$E$26,5,0)*F12</f>
        <v>1557.8999999999999</v>
      </c>
      <c r="J12" t="str">
        <f t="shared" si="1"/>
        <v>מאי</v>
      </c>
      <c r="K12" s="12">
        <f t="shared" si="2"/>
        <v>28611</v>
      </c>
      <c r="L12" s="12">
        <f t="shared" si="3"/>
        <v>28612</v>
      </c>
      <c r="M12" s="51">
        <f t="shared" si="4"/>
        <v>865.5</v>
      </c>
    </row>
    <row r="13" spans="1:21" x14ac:dyDescent="0.25">
      <c r="A13" s="2">
        <v>4498.2944791827704</v>
      </c>
      <c r="B13" s="4" t="s">
        <v>90</v>
      </c>
      <c r="C13" s="8" t="s">
        <v>1</v>
      </c>
      <c r="D13" s="12">
        <v>29024</v>
      </c>
      <c r="E13" t="s">
        <v>20</v>
      </c>
      <c r="F13" s="6">
        <v>32123</v>
      </c>
      <c r="G13" s="44">
        <f>F13-VLOOKUP(E13,'נתוני עזר'!$A$17:$E$26,3,0)</f>
        <v>26323</v>
      </c>
      <c r="H13">
        <f t="shared" ca="1" si="0"/>
        <v>45</v>
      </c>
      <c r="I13" s="45">
        <f>VLOOKUP(E13,'נתוני עזר'!$A$17:$E$26,5,0)*F13</f>
        <v>4818.45</v>
      </c>
      <c r="J13" t="str">
        <f t="shared" si="1"/>
        <v>יוני</v>
      </c>
      <c r="K13" s="12">
        <f t="shared" si="2"/>
        <v>36695</v>
      </c>
      <c r="L13" s="12">
        <f t="shared" si="3"/>
        <v>36696</v>
      </c>
      <c r="M13" s="51">
        <f t="shared" si="4"/>
        <v>1606.15</v>
      </c>
    </row>
    <row r="14" spans="1:21" x14ac:dyDescent="0.25">
      <c r="A14" s="2">
        <v>3160.2182465885835</v>
      </c>
      <c r="B14" s="4" t="s">
        <v>35</v>
      </c>
      <c r="C14" s="8" t="s">
        <v>1</v>
      </c>
      <c r="D14" s="12">
        <v>27838</v>
      </c>
      <c r="E14" t="s">
        <v>17</v>
      </c>
      <c r="F14" s="6">
        <v>29918</v>
      </c>
      <c r="G14" s="44">
        <f>F14-VLOOKUP(E14,'נתוני עזר'!$A$17:$E$26,3,0)</f>
        <v>17918</v>
      </c>
      <c r="H14">
        <f t="shared" ca="1" si="0"/>
        <v>48</v>
      </c>
      <c r="I14" s="45">
        <f>VLOOKUP(E14,'נתוני עזר'!$A$17:$E$26,5,0)*F14</f>
        <v>897.54</v>
      </c>
      <c r="J14" t="str">
        <f t="shared" si="1"/>
        <v>מרץ</v>
      </c>
      <c r="K14" s="12">
        <f t="shared" si="2"/>
        <v>35508</v>
      </c>
      <c r="L14" s="12">
        <f t="shared" si="3"/>
        <v>35509</v>
      </c>
      <c r="M14" s="51">
        <f t="shared" si="4"/>
        <v>3290.98</v>
      </c>
    </row>
    <row r="15" spans="1:21" x14ac:dyDescent="0.25">
      <c r="A15" s="2">
        <v>3490.148164198898</v>
      </c>
      <c r="B15" s="4" t="s">
        <v>37</v>
      </c>
      <c r="C15" t="s">
        <v>1</v>
      </c>
      <c r="D15" s="12">
        <v>28374</v>
      </c>
      <c r="E15" t="s">
        <v>74</v>
      </c>
      <c r="F15" s="6">
        <v>15631</v>
      </c>
      <c r="G15" s="44">
        <f>F15-VLOOKUP(E15,'נתוני עזר'!$A$17:$E$26,3,0)</f>
        <v>10761</v>
      </c>
      <c r="H15">
        <f t="shared" ca="1" si="0"/>
        <v>47</v>
      </c>
      <c r="I15" s="45">
        <f>VLOOKUP(E15,'נתוני עזר'!$A$17:$E$26,5,0)*F15</f>
        <v>1875.72</v>
      </c>
      <c r="J15" t="str">
        <f t="shared" si="1"/>
        <v>ספטמבר</v>
      </c>
      <c r="K15" s="12">
        <f t="shared" si="2"/>
        <v>36044</v>
      </c>
      <c r="L15" s="12">
        <f t="shared" si="3"/>
        <v>37262</v>
      </c>
      <c r="M15" s="51">
        <f t="shared" si="4"/>
        <v>1406.79</v>
      </c>
    </row>
    <row r="16" spans="1:21" x14ac:dyDescent="0.25">
      <c r="A16" s="2">
        <v>3074.4265390925698</v>
      </c>
      <c r="B16" s="4" t="s">
        <v>31</v>
      </c>
      <c r="C16" s="8" t="s">
        <v>1</v>
      </c>
      <c r="D16" s="12">
        <v>21078</v>
      </c>
      <c r="E16" t="s">
        <v>18</v>
      </c>
      <c r="F16" s="6">
        <v>13765</v>
      </c>
      <c r="G16" s="44">
        <f>F16-VLOOKUP(E16,'נתוני עזר'!$A$17:$E$26,3,0)</f>
        <v>9515</v>
      </c>
      <c r="H16">
        <f t="shared" ca="1" si="0"/>
        <v>67</v>
      </c>
      <c r="I16" s="45">
        <f>VLOOKUP(E16,'נתוני עזר'!$A$17:$E$26,5,0)*F16</f>
        <v>1376.5</v>
      </c>
      <c r="J16" t="str">
        <f t="shared" si="1"/>
        <v>ספטמבר</v>
      </c>
      <c r="K16" s="12">
        <f t="shared" si="2"/>
        <v>28748</v>
      </c>
      <c r="L16" s="12">
        <f t="shared" si="3"/>
        <v>31093</v>
      </c>
      <c r="M16" s="51">
        <f t="shared" si="4"/>
        <v>1238.8499999999999</v>
      </c>
    </row>
    <row r="17" spans="1:13" x14ac:dyDescent="0.25">
      <c r="A17" s="2">
        <v>5875</v>
      </c>
      <c r="B17" s="4" t="s">
        <v>51</v>
      </c>
      <c r="C17" t="s">
        <v>78</v>
      </c>
      <c r="D17" s="12">
        <v>19512</v>
      </c>
      <c r="E17" t="s">
        <v>18</v>
      </c>
      <c r="F17" s="6">
        <v>29187</v>
      </c>
      <c r="G17" s="44">
        <f>F17-VLOOKUP(E17,'נתוני עזר'!$A$17:$E$26,3,0)</f>
        <v>24937</v>
      </c>
      <c r="H17">
        <f t="shared" ca="1" si="0"/>
        <v>71</v>
      </c>
      <c r="I17" s="45">
        <f>VLOOKUP(E17,'נתוני עזר'!$A$17:$E$26,5,0)*F17</f>
        <v>2918.7000000000003</v>
      </c>
      <c r="J17" t="str">
        <f t="shared" si="1"/>
        <v>יוני</v>
      </c>
      <c r="K17" s="12">
        <f t="shared" si="2"/>
        <v>27182</v>
      </c>
      <c r="L17" s="12">
        <f t="shared" si="3"/>
        <v>29527</v>
      </c>
      <c r="M17" s="51">
        <f t="shared" si="4"/>
        <v>3210.57</v>
      </c>
    </row>
    <row r="18" spans="1:13" x14ac:dyDescent="0.25">
      <c r="A18" s="2">
        <v>5087.2033564583799</v>
      </c>
      <c r="B18" s="4" t="s">
        <v>86</v>
      </c>
      <c r="C18" t="s">
        <v>78</v>
      </c>
      <c r="D18" s="12">
        <v>29181</v>
      </c>
      <c r="E18" t="s">
        <v>21</v>
      </c>
      <c r="F18" s="6">
        <v>27152</v>
      </c>
      <c r="G18" s="44">
        <f>F18-VLOOKUP(E18,'נתוני עזר'!$A$17:$E$26,3,0)</f>
        <v>17592</v>
      </c>
      <c r="H18">
        <f t="shared" ca="1" si="0"/>
        <v>45</v>
      </c>
      <c r="I18" s="45">
        <f>VLOOKUP(E18,'נתוני עזר'!$A$17:$E$26,5,0)*F18</f>
        <v>2986.72</v>
      </c>
      <c r="J18" t="str">
        <f t="shared" si="1"/>
        <v>נובמבר</v>
      </c>
      <c r="K18" s="12">
        <f t="shared" si="2"/>
        <v>36852</v>
      </c>
      <c r="L18" s="12">
        <f t="shared" si="3"/>
        <v>38068</v>
      </c>
      <c r="M18" s="51">
        <f t="shared" si="4"/>
        <v>2986.72</v>
      </c>
    </row>
    <row r="19" spans="1:13" x14ac:dyDescent="0.25">
      <c r="A19" s="2">
        <v>8063.2999472609608</v>
      </c>
      <c r="B19" s="4" t="s">
        <v>61</v>
      </c>
      <c r="C19" t="s">
        <v>78</v>
      </c>
      <c r="D19" s="12">
        <v>24042</v>
      </c>
      <c r="E19" t="s">
        <v>21</v>
      </c>
      <c r="F19" s="6">
        <v>26860</v>
      </c>
      <c r="G19" s="44">
        <f>F19-VLOOKUP(E19,'נתוני עזר'!$A$17:$E$26,3,0)</f>
        <v>17300</v>
      </c>
      <c r="H19">
        <f t="shared" ca="1" si="0"/>
        <v>59</v>
      </c>
      <c r="I19" s="45">
        <f>VLOOKUP(E19,'נתוני עזר'!$A$17:$E$26,5,0)*F19</f>
        <v>2954.6</v>
      </c>
      <c r="J19" t="str">
        <f t="shared" si="1"/>
        <v>אוקטובר</v>
      </c>
      <c r="K19" s="12">
        <f t="shared" si="2"/>
        <v>31712</v>
      </c>
      <c r="L19" s="12">
        <f t="shared" si="3"/>
        <v>32931</v>
      </c>
      <c r="M19" s="51">
        <f t="shared" si="4"/>
        <v>2954.6</v>
      </c>
    </row>
    <row r="20" spans="1:13" x14ac:dyDescent="0.25">
      <c r="A20" s="2">
        <v>2309.2096518450098</v>
      </c>
      <c r="B20" s="4" t="s">
        <v>29</v>
      </c>
      <c r="C20" s="52" t="s">
        <v>78</v>
      </c>
      <c r="D20" s="12">
        <v>23415</v>
      </c>
      <c r="E20" t="s">
        <v>20</v>
      </c>
      <c r="F20" s="53">
        <v>24096</v>
      </c>
      <c r="G20" s="44">
        <f>F20-VLOOKUP(E20,'נתוני עזר'!$A$17:$E$26,3,0)</f>
        <v>18296</v>
      </c>
      <c r="H20">
        <f t="shared" ca="1" si="0"/>
        <v>60</v>
      </c>
      <c r="I20" s="45">
        <f>VLOOKUP(E20,'נתוני עזר'!$A$17:$E$26,5,0)*F20</f>
        <v>3614.4</v>
      </c>
      <c r="J20" t="str">
        <f t="shared" si="1"/>
        <v>פברואר</v>
      </c>
      <c r="K20" s="12">
        <f t="shared" si="2"/>
        <v>31086</v>
      </c>
      <c r="L20" s="12">
        <f t="shared" si="3"/>
        <v>31087</v>
      </c>
      <c r="M20" s="51">
        <f t="shared" si="4"/>
        <v>1204.8</v>
      </c>
    </row>
    <row r="21" spans="1:13" x14ac:dyDescent="0.25">
      <c r="A21" s="2">
        <v>4087.2033564583849</v>
      </c>
      <c r="B21" s="4" t="s">
        <v>40</v>
      </c>
      <c r="C21" s="52" t="s">
        <v>78</v>
      </c>
      <c r="D21" s="12">
        <v>28785</v>
      </c>
      <c r="E21" t="s">
        <v>22</v>
      </c>
      <c r="F21" s="53">
        <v>24072</v>
      </c>
      <c r="G21" s="44">
        <f>F21-VLOOKUP(E21,'נתוני עזר'!$A$17:$E$26,3,0)</f>
        <v>19952</v>
      </c>
      <c r="H21">
        <f t="shared" ca="1" si="0"/>
        <v>46</v>
      </c>
      <c r="I21" s="45">
        <f>VLOOKUP(E21,'נתוני עזר'!$A$17:$E$26,5,0)*F21</f>
        <v>1203.6000000000001</v>
      </c>
      <c r="J21" t="str">
        <f t="shared" si="1"/>
        <v>אוקטובר</v>
      </c>
      <c r="K21" s="12">
        <f t="shared" si="2"/>
        <v>36455</v>
      </c>
      <c r="L21" s="12">
        <f t="shared" si="3"/>
        <v>36456</v>
      </c>
      <c r="M21" s="51">
        <f t="shared" si="4"/>
        <v>2647.92</v>
      </c>
    </row>
    <row r="22" spans="1:13" x14ac:dyDescent="0.25">
      <c r="A22" s="2">
        <v>5445.6134761924386</v>
      </c>
      <c r="B22" s="4" t="s">
        <v>47</v>
      </c>
      <c r="C22" t="s">
        <v>78</v>
      </c>
      <c r="D22" s="12">
        <v>21576</v>
      </c>
      <c r="E22" t="s">
        <v>74</v>
      </c>
      <c r="F22" s="6">
        <v>20690</v>
      </c>
      <c r="G22" s="44">
        <f>F22-VLOOKUP(E22,'נתוני עזר'!$A$17:$E$26,3,0)</f>
        <v>15820</v>
      </c>
      <c r="H22">
        <f t="shared" ca="1" si="0"/>
        <v>65</v>
      </c>
      <c r="I22" s="45">
        <f>VLOOKUP(E22,'נתוני עזר'!$A$17:$E$26,5,0)*F22</f>
        <v>2482.7999999999997</v>
      </c>
      <c r="J22" t="str">
        <f t="shared" si="1"/>
        <v>ינואר</v>
      </c>
      <c r="K22" s="12">
        <f t="shared" si="2"/>
        <v>29246</v>
      </c>
      <c r="L22" s="12">
        <f t="shared" si="3"/>
        <v>30462</v>
      </c>
      <c r="M22" s="51">
        <f t="shared" si="4"/>
        <v>1862.1</v>
      </c>
    </row>
    <row r="23" spans="1:13" x14ac:dyDescent="0.25">
      <c r="A23" s="2">
        <v>1304.1792703788615</v>
      </c>
      <c r="B23" s="4" t="s">
        <v>23</v>
      </c>
      <c r="C23" s="52" t="s">
        <v>78</v>
      </c>
      <c r="D23" s="12">
        <v>24871.033680663655</v>
      </c>
      <c r="E23" t="s">
        <v>18</v>
      </c>
      <c r="F23" s="53">
        <v>19774</v>
      </c>
      <c r="G23" s="44">
        <f>F23-VLOOKUP(E23,'נתוני עזר'!$A$17:$E$26,3,0)</f>
        <v>15524</v>
      </c>
      <c r="H23">
        <f t="shared" ca="1" si="0"/>
        <v>56</v>
      </c>
      <c r="I23" s="45">
        <f>VLOOKUP(E23,'נתוני עזר'!$A$17:$E$26,5,0)*F23</f>
        <v>1977.4</v>
      </c>
      <c r="J23" t="str">
        <f t="shared" si="1"/>
        <v>פברואר</v>
      </c>
      <c r="K23" s="12">
        <f t="shared" si="2"/>
        <v>32542</v>
      </c>
      <c r="L23" s="12">
        <f t="shared" si="3"/>
        <v>34883</v>
      </c>
      <c r="M23" s="51">
        <f t="shared" si="4"/>
        <v>1779.6599999999999</v>
      </c>
    </row>
    <row r="24" spans="1:13" x14ac:dyDescent="0.25">
      <c r="A24" s="2">
        <v>3156.4759195312449</v>
      </c>
      <c r="B24" s="4" t="s">
        <v>34</v>
      </c>
      <c r="C24" t="s">
        <v>78</v>
      </c>
      <c r="D24" s="12">
        <v>21189</v>
      </c>
      <c r="E24" t="s">
        <v>74</v>
      </c>
      <c r="F24" s="6">
        <v>19171</v>
      </c>
      <c r="G24" s="44">
        <f>F24-VLOOKUP(E24,'נתוני עזר'!$A$17:$E$26,3,0)</f>
        <v>14301</v>
      </c>
      <c r="H24">
        <f t="shared" ca="1" si="0"/>
        <v>66</v>
      </c>
      <c r="I24" s="45">
        <f>VLOOKUP(E24,'נתוני עזר'!$A$17:$E$26,5,0)*F24</f>
        <v>2300.52</v>
      </c>
      <c r="J24" t="str">
        <f t="shared" si="1"/>
        <v>ינואר</v>
      </c>
      <c r="K24" s="12">
        <f t="shared" si="2"/>
        <v>28859</v>
      </c>
      <c r="L24" s="12">
        <f t="shared" si="3"/>
        <v>30075</v>
      </c>
      <c r="M24" s="51">
        <f t="shared" si="4"/>
        <v>1725.3899999999999</v>
      </c>
    </row>
    <row r="25" spans="1:13" x14ac:dyDescent="0.25">
      <c r="A25" s="2">
        <v>9738.380737268235</v>
      </c>
      <c r="B25" s="4" t="s">
        <v>72</v>
      </c>
      <c r="C25" t="s">
        <v>78</v>
      </c>
      <c r="D25" s="12">
        <v>27502</v>
      </c>
      <c r="E25" t="s">
        <v>20</v>
      </c>
      <c r="F25" s="6">
        <v>13531</v>
      </c>
      <c r="G25" s="44">
        <f>F25-VLOOKUP(E25,'נתוני עזר'!$A$17:$E$26,3,0)</f>
        <v>7731</v>
      </c>
      <c r="H25">
        <f t="shared" ca="1" si="0"/>
        <v>49</v>
      </c>
      <c r="I25" s="45">
        <f>VLOOKUP(E25,'נתוני עזר'!$A$17:$E$26,5,0)*F25</f>
        <v>2029.6499999999999</v>
      </c>
      <c r="J25" t="str">
        <f t="shared" si="1"/>
        <v>אפריל</v>
      </c>
      <c r="K25" s="12">
        <f t="shared" si="2"/>
        <v>35173</v>
      </c>
      <c r="L25" s="12">
        <f t="shared" si="3"/>
        <v>35174</v>
      </c>
      <c r="M25" s="51">
        <f t="shared" si="4"/>
        <v>676.55000000000007</v>
      </c>
    </row>
    <row r="26" spans="1:13" x14ac:dyDescent="0.25">
      <c r="A26" s="2">
        <v>6576.8921943393761</v>
      </c>
      <c r="B26" s="4" t="s">
        <v>53</v>
      </c>
      <c r="C26" t="s">
        <v>78</v>
      </c>
      <c r="D26" s="12">
        <v>27317</v>
      </c>
      <c r="E26" t="s">
        <v>22</v>
      </c>
      <c r="F26" s="6">
        <v>12810</v>
      </c>
      <c r="G26" s="44">
        <f>F26-VLOOKUP(E26,'נתוני עזר'!$A$17:$E$26,3,0)</f>
        <v>8690</v>
      </c>
      <c r="H26">
        <f t="shared" ca="1" si="0"/>
        <v>50</v>
      </c>
      <c r="I26" s="45">
        <f>VLOOKUP(E26,'נתוני עזר'!$A$17:$E$26,5,0)*F26</f>
        <v>640.5</v>
      </c>
      <c r="J26" t="str">
        <f t="shared" si="1"/>
        <v>אוקטובר</v>
      </c>
      <c r="K26" s="12">
        <f t="shared" si="2"/>
        <v>34987</v>
      </c>
      <c r="L26" s="12">
        <f t="shared" si="3"/>
        <v>34988</v>
      </c>
      <c r="M26" s="51">
        <f t="shared" si="4"/>
        <v>1152.8999999999999</v>
      </c>
    </row>
    <row r="27" spans="1:13" x14ac:dyDescent="0.25">
      <c r="A27" s="2">
        <v>7428.7982407642721</v>
      </c>
      <c r="B27" s="4" t="s">
        <v>57</v>
      </c>
      <c r="C27" t="s">
        <v>78</v>
      </c>
      <c r="D27" s="12">
        <v>21649</v>
      </c>
      <c r="E27" t="s">
        <v>19</v>
      </c>
      <c r="F27" s="6">
        <v>8842</v>
      </c>
      <c r="G27" s="44">
        <f>F27-VLOOKUP(E27,'נתוני עזר'!$A$17:$E$26,3,0)</f>
        <v>5342</v>
      </c>
      <c r="H27">
        <f t="shared" ca="1" si="0"/>
        <v>65</v>
      </c>
      <c r="I27" s="45">
        <f>VLOOKUP(E27,'נתוני עזר'!$A$17:$E$26,5,0)*F27</f>
        <v>795.78</v>
      </c>
      <c r="J27" t="str">
        <f t="shared" si="1"/>
        <v>אפריל</v>
      </c>
      <c r="K27" s="12">
        <f t="shared" si="2"/>
        <v>29320</v>
      </c>
      <c r="L27" s="12">
        <f t="shared" si="3"/>
        <v>29321</v>
      </c>
      <c r="M27" s="51">
        <f t="shared" si="4"/>
        <v>442.1</v>
      </c>
    </row>
    <row r="28" spans="1:13" x14ac:dyDescent="0.25">
      <c r="A28" s="2">
        <v>8718.8407228966262</v>
      </c>
      <c r="B28" s="4" t="s">
        <v>65</v>
      </c>
      <c r="C28" t="s">
        <v>78</v>
      </c>
      <c r="D28" s="12">
        <v>19026</v>
      </c>
      <c r="E28" t="s">
        <v>22</v>
      </c>
      <c r="F28" s="6">
        <v>4933</v>
      </c>
      <c r="G28" s="44">
        <f>F28-VLOOKUP(E28,'נתוני עזר'!$A$17:$E$26,3,0)</f>
        <v>813</v>
      </c>
      <c r="H28">
        <f t="shared" ca="1" si="0"/>
        <v>72</v>
      </c>
      <c r="I28" s="45">
        <f>VLOOKUP(E28,'נתוני עזר'!$A$17:$E$26,5,0)*F28</f>
        <v>246.65</v>
      </c>
      <c r="J28" t="str">
        <f t="shared" si="1"/>
        <v>פברואר</v>
      </c>
      <c r="K28" s="12">
        <f t="shared" si="2"/>
        <v>26697</v>
      </c>
      <c r="L28" s="12">
        <f t="shared" si="3"/>
        <v>26698</v>
      </c>
      <c r="M28" s="51">
        <f t="shared" si="4"/>
        <v>443.96999999999997</v>
      </c>
    </row>
    <row r="29" spans="1:13" x14ac:dyDescent="0.25">
      <c r="A29" s="2">
        <v>3090.420823840107</v>
      </c>
      <c r="B29" s="4" t="s">
        <v>32</v>
      </c>
      <c r="C29" t="s">
        <v>9</v>
      </c>
      <c r="D29" s="12">
        <v>21247</v>
      </c>
      <c r="E29" t="s">
        <v>21</v>
      </c>
      <c r="F29" s="6">
        <v>10173</v>
      </c>
      <c r="G29" s="44">
        <f>F29-VLOOKUP(E29,'נתוני עזר'!$A$17:$E$26,3,0)</f>
        <v>613</v>
      </c>
      <c r="H29">
        <f t="shared" ca="1" si="0"/>
        <v>66</v>
      </c>
      <c r="I29" s="45">
        <f>VLOOKUP(E29,'נתוני עזר'!$A$17:$E$26,5,0)*F29</f>
        <v>1119.03</v>
      </c>
      <c r="J29" t="str">
        <f t="shared" si="1"/>
        <v>מרץ</v>
      </c>
      <c r="K29" s="12">
        <f t="shared" si="2"/>
        <v>28917</v>
      </c>
      <c r="L29" s="12">
        <f t="shared" si="3"/>
        <v>30135</v>
      </c>
      <c r="M29" s="51">
        <f t="shared" si="4"/>
        <v>915.56999999999994</v>
      </c>
    </row>
    <row r="30" spans="1:13" x14ac:dyDescent="0.25">
      <c r="A30" s="2">
        <v>9248.2992800173088</v>
      </c>
      <c r="B30" s="4" t="s">
        <v>69</v>
      </c>
      <c r="C30" t="s">
        <v>4</v>
      </c>
      <c r="D30" s="12">
        <v>28425</v>
      </c>
      <c r="E30" t="s">
        <v>19</v>
      </c>
      <c r="F30" s="6">
        <v>32258</v>
      </c>
      <c r="G30" s="44">
        <f>F30-VLOOKUP(E30,'נתוני עזר'!$A$17:$E$26,3,0)</f>
        <v>28758</v>
      </c>
      <c r="H30">
        <f t="shared" ca="1" si="0"/>
        <v>47</v>
      </c>
      <c r="I30" s="45">
        <f>VLOOKUP(E30,'נתוני עזר'!$A$17:$E$26,5,0)*F30</f>
        <v>2903.22</v>
      </c>
      <c r="J30" t="str">
        <f t="shared" si="1"/>
        <v>אוקטובר</v>
      </c>
      <c r="K30" s="12">
        <f t="shared" si="2"/>
        <v>36095</v>
      </c>
      <c r="L30" s="12">
        <f t="shared" si="3"/>
        <v>36096</v>
      </c>
      <c r="M30" s="51">
        <f t="shared" si="4"/>
        <v>1612.9</v>
      </c>
    </row>
    <row r="31" spans="1:13" x14ac:dyDescent="0.25">
      <c r="A31" s="2">
        <v>4475.2944791827695</v>
      </c>
      <c r="B31" s="4" t="s">
        <v>45</v>
      </c>
      <c r="C31" t="s">
        <v>4</v>
      </c>
      <c r="D31" s="12">
        <v>28873</v>
      </c>
      <c r="E31" t="s">
        <v>20</v>
      </c>
      <c r="F31" s="6">
        <v>28794</v>
      </c>
      <c r="G31" s="44">
        <f>F31-VLOOKUP(E31,'נתוני עזר'!$A$17:$E$26,3,0)</f>
        <v>22994</v>
      </c>
      <c r="H31">
        <f t="shared" ca="1" si="0"/>
        <v>45</v>
      </c>
      <c r="I31" s="45">
        <f>VLOOKUP(E31,'נתוני עזר'!$A$17:$E$26,5,0)*F31</f>
        <v>4319.0999999999995</v>
      </c>
      <c r="J31" t="str">
        <f t="shared" si="1"/>
        <v>ינואר</v>
      </c>
      <c r="K31" s="12">
        <f t="shared" si="2"/>
        <v>36543</v>
      </c>
      <c r="L31" s="12">
        <f t="shared" si="3"/>
        <v>36544</v>
      </c>
      <c r="M31" s="51">
        <f t="shared" si="4"/>
        <v>1439.7</v>
      </c>
    </row>
    <row r="32" spans="1:13" x14ac:dyDescent="0.25">
      <c r="A32" s="2">
        <v>6654.5812189164899</v>
      </c>
      <c r="B32" s="4" t="s">
        <v>54</v>
      </c>
      <c r="C32" t="s">
        <v>4</v>
      </c>
      <c r="D32" s="12">
        <v>29639</v>
      </c>
      <c r="E32" t="s">
        <v>16</v>
      </c>
      <c r="F32" s="6">
        <v>22455</v>
      </c>
      <c r="G32" s="44">
        <f>F32-VLOOKUP(E32,'נתוני עזר'!$A$17:$E$26,3,0)</f>
        <v>9855</v>
      </c>
      <c r="H32">
        <f t="shared" ca="1" si="0"/>
        <v>43</v>
      </c>
      <c r="I32" s="45">
        <f>VLOOKUP(E32,'נתוני עזר'!$A$17:$E$26,5,0)*F32</f>
        <v>1796.4</v>
      </c>
      <c r="J32" t="str">
        <f t="shared" si="1"/>
        <v>פברואר</v>
      </c>
      <c r="K32" s="12">
        <f t="shared" si="2"/>
        <v>37309</v>
      </c>
      <c r="L32" s="12">
        <f t="shared" si="3"/>
        <v>38525</v>
      </c>
      <c r="M32" s="51">
        <f t="shared" si="4"/>
        <v>2020.9499999999998</v>
      </c>
    </row>
    <row r="33" spans="1:18" x14ac:dyDescent="0.25">
      <c r="A33" s="2">
        <v>7860.1268116532465</v>
      </c>
      <c r="B33" s="4" t="s">
        <v>60</v>
      </c>
      <c r="C33" t="s">
        <v>4</v>
      </c>
      <c r="D33" s="12">
        <v>25657</v>
      </c>
      <c r="E33" t="s">
        <v>74</v>
      </c>
      <c r="F33" s="6">
        <v>20811</v>
      </c>
      <c r="G33" s="44">
        <f>F33-VLOOKUP(E33,'נתוני עזר'!$A$17:$E$26,3,0)</f>
        <v>15941</v>
      </c>
      <c r="H33">
        <f t="shared" ca="1" si="0"/>
        <v>54</v>
      </c>
      <c r="I33" s="45">
        <f>VLOOKUP(E33,'נתוני עזר'!$A$17:$E$26,5,0)*F33</f>
        <v>2497.3199999999997</v>
      </c>
      <c r="J33" t="str">
        <f t="shared" si="1"/>
        <v>מרץ</v>
      </c>
      <c r="K33" s="12">
        <f t="shared" si="2"/>
        <v>33327</v>
      </c>
      <c r="L33" s="12">
        <f t="shared" si="3"/>
        <v>34545</v>
      </c>
      <c r="M33" s="51">
        <f t="shared" si="4"/>
        <v>1872.99</v>
      </c>
    </row>
    <row r="34" spans="1:18" x14ac:dyDescent="0.25">
      <c r="A34" s="2">
        <v>4190.9241889182576</v>
      </c>
      <c r="B34" s="4" t="s">
        <v>41</v>
      </c>
      <c r="C34" t="s">
        <v>4</v>
      </c>
      <c r="D34" s="12">
        <v>27063</v>
      </c>
      <c r="E34" t="s">
        <v>16</v>
      </c>
      <c r="F34" s="6">
        <v>18631</v>
      </c>
      <c r="G34" s="44">
        <f>F34-VLOOKUP(E34,'נתוני עזר'!$A$17:$E$26,3,0)</f>
        <v>6031</v>
      </c>
      <c r="H34">
        <f t="shared" ref="H34:H58" ca="1" si="6">YEAR(TODAY())-YEAR(D34)</f>
        <v>50</v>
      </c>
      <c r="I34" s="45">
        <f>VLOOKUP(E34,'נתוני עזר'!$A$17:$E$26,5,0)*F34</f>
        <v>1490.48</v>
      </c>
      <c r="J34" t="str">
        <f t="shared" ref="J34:J58" si="7">TEXT(D34,"mmmm")</f>
        <v>פברואר</v>
      </c>
      <c r="K34" s="12">
        <f t="shared" ref="K34:K58" si="8">DATE(YEAR(D34)+$B$67,MONTH(D34),DAY(D34))</f>
        <v>34733</v>
      </c>
      <c r="L34" s="12">
        <f t="shared" ref="L34:L65" si="9">IF(OR(E34=$G$88,E34=$G$89,E34=$G$90),DATE(YEAR(K34)+$I$89,MONTH(K34)+$J$89,DAY(K34)),IF(E34=$G$94,DATE(YEAR(K34)+$I$94,MONTH(K34)+$J$94,DAY(K34)),K34+$I$98))</f>
        <v>35949</v>
      </c>
      <c r="M34" s="51">
        <f t="shared" ref="M34:M58" si="10">IF(OR(E34=$L$62,E34=$L$63),$N$62*F34,IF(F34&lt;$L$66,$N$66*F34,$N$69*F34))</f>
        <v>1676.79</v>
      </c>
    </row>
    <row r="35" spans="1:18" x14ac:dyDescent="0.25">
      <c r="A35" s="2">
        <v>8427.7217433330879</v>
      </c>
      <c r="B35" s="4" t="s">
        <v>63</v>
      </c>
      <c r="C35" t="s">
        <v>4</v>
      </c>
      <c r="D35" s="12">
        <v>26792</v>
      </c>
      <c r="E35" t="s">
        <v>21</v>
      </c>
      <c r="F35" s="6">
        <v>18234</v>
      </c>
      <c r="G35" s="44">
        <f>F35-VLOOKUP(E35,'נתוני עזר'!$A$17:$E$26,3,0)</f>
        <v>8674</v>
      </c>
      <c r="H35">
        <f t="shared" ca="1" si="6"/>
        <v>51</v>
      </c>
      <c r="I35" s="45">
        <f>VLOOKUP(E35,'נתוני עזר'!$A$17:$E$26,5,0)*F35</f>
        <v>2005.74</v>
      </c>
      <c r="J35" t="str">
        <f t="shared" si="7"/>
        <v>מאי</v>
      </c>
      <c r="K35" s="12">
        <f t="shared" si="8"/>
        <v>34462</v>
      </c>
      <c r="L35" s="12">
        <f t="shared" si="9"/>
        <v>35681</v>
      </c>
      <c r="M35" s="51">
        <f t="shared" si="10"/>
        <v>1641.06</v>
      </c>
    </row>
    <row r="36" spans="1:18" x14ac:dyDescent="0.25">
      <c r="A36" s="2">
        <v>8956</v>
      </c>
      <c r="B36" s="4" t="s">
        <v>67</v>
      </c>
      <c r="C36" t="s">
        <v>4</v>
      </c>
      <c r="D36" s="12">
        <v>26813</v>
      </c>
      <c r="E36" t="s">
        <v>17</v>
      </c>
      <c r="F36" s="6">
        <v>17490</v>
      </c>
      <c r="G36" s="44">
        <f>F36-VLOOKUP(E36,'נתוני עזר'!$A$17:$E$26,3,0)</f>
        <v>5490</v>
      </c>
      <c r="H36">
        <f t="shared" ca="1" si="6"/>
        <v>51</v>
      </c>
      <c r="I36" s="45">
        <f>VLOOKUP(E36,'נתוני עזר'!$A$17:$E$26,5,0)*F36</f>
        <v>524.69999999999993</v>
      </c>
      <c r="J36" t="str">
        <f t="shared" si="7"/>
        <v>מאי</v>
      </c>
      <c r="K36" s="12">
        <f t="shared" si="8"/>
        <v>34483</v>
      </c>
      <c r="L36" s="12">
        <f t="shared" si="9"/>
        <v>34484</v>
      </c>
      <c r="M36" s="51">
        <f t="shared" si="10"/>
        <v>1574.1</v>
      </c>
    </row>
    <row r="37" spans="1:18" x14ac:dyDescent="0.25">
      <c r="A37" s="2">
        <v>1406.3308364406332</v>
      </c>
      <c r="B37" s="4" t="s">
        <v>25</v>
      </c>
      <c r="C37" t="s">
        <v>4</v>
      </c>
      <c r="D37" s="12">
        <v>24624.944282407407</v>
      </c>
      <c r="E37" t="s">
        <v>16</v>
      </c>
      <c r="F37" s="6">
        <v>17310</v>
      </c>
      <c r="G37" s="44">
        <f>F37-VLOOKUP(E37,'נתוני עזר'!$A$17:$E$26,3,0)</f>
        <v>4710</v>
      </c>
      <c r="H37">
        <f t="shared" ca="1" si="6"/>
        <v>57</v>
      </c>
      <c r="I37" s="45">
        <f>VLOOKUP(E37,'נתוני עזר'!$A$17:$E$26,5,0)*F37</f>
        <v>1384.8</v>
      </c>
      <c r="J37" t="str">
        <f t="shared" si="7"/>
        <v>יוני</v>
      </c>
      <c r="K37" s="12">
        <f t="shared" si="8"/>
        <v>32295</v>
      </c>
      <c r="L37" s="12">
        <f t="shared" si="9"/>
        <v>33512</v>
      </c>
      <c r="M37" s="51">
        <f t="shared" si="10"/>
        <v>1557.8999999999999</v>
      </c>
    </row>
    <row r="38" spans="1:18" x14ac:dyDescent="0.25">
      <c r="A38" s="2">
        <v>7849.0083589429005</v>
      </c>
      <c r="B38" s="4" t="s">
        <v>59</v>
      </c>
      <c r="C38" t="s">
        <v>4</v>
      </c>
      <c r="D38" s="12">
        <v>22961</v>
      </c>
      <c r="E38" t="s">
        <v>73</v>
      </c>
      <c r="F38" s="6">
        <v>15144</v>
      </c>
      <c r="G38" s="44">
        <f>F38-VLOOKUP(E38,'נתוני עזר'!$A$17:$E$26,3,0)</f>
        <v>11844</v>
      </c>
      <c r="H38">
        <f t="shared" ca="1" si="6"/>
        <v>62</v>
      </c>
      <c r="I38" s="45">
        <f>VLOOKUP(E38,'נתוני עזר'!$A$17:$E$26,5,0)*F38</f>
        <v>3028.8</v>
      </c>
      <c r="J38" t="str">
        <f t="shared" si="7"/>
        <v>נובמבר</v>
      </c>
      <c r="K38" s="12">
        <f t="shared" si="8"/>
        <v>30631</v>
      </c>
      <c r="L38" s="12">
        <f t="shared" si="9"/>
        <v>30632</v>
      </c>
      <c r="M38" s="51">
        <f t="shared" si="10"/>
        <v>1362.96</v>
      </c>
    </row>
    <row r="39" spans="1:18" x14ac:dyDescent="0.25">
      <c r="A39" s="2">
        <v>6421</v>
      </c>
      <c r="B39" s="4" t="s">
        <v>92</v>
      </c>
      <c r="C39" t="s">
        <v>4</v>
      </c>
      <c r="D39" s="12">
        <v>30970</v>
      </c>
      <c r="E39" t="s">
        <v>17</v>
      </c>
      <c r="F39" s="6">
        <v>12110</v>
      </c>
      <c r="G39" s="44">
        <f>F39-VLOOKUP(E39,'נתוני עזר'!$A$17:$E$26,3,0)</f>
        <v>110</v>
      </c>
      <c r="H39">
        <f t="shared" ca="1" si="6"/>
        <v>40</v>
      </c>
      <c r="I39" s="45">
        <f>VLOOKUP(E39,'נתוני עזר'!$A$17:$E$26,5,0)*F39</f>
        <v>363.3</v>
      </c>
      <c r="J39" t="str">
        <f t="shared" si="7"/>
        <v>אוקטובר</v>
      </c>
      <c r="K39" s="12">
        <f t="shared" si="8"/>
        <v>38640</v>
      </c>
      <c r="L39" s="12">
        <f t="shared" si="9"/>
        <v>38641</v>
      </c>
      <c r="M39" s="51">
        <f t="shared" si="10"/>
        <v>1089.8999999999999</v>
      </c>
    </row>
    <row r="40" spans="1:18" x14ac:dyDescent="0.25">
      <c r="A40" s="2">
        <v>3297.5178870511404</v>
      </c>
      <c r="B40" s="4" t="s">
        <v>36</v>
      </c>
      <c r="C40" t="s">
        <v>4</v>
      </c>
      <c r="D40" s="12">
        <v>21511</v>
      </c>
      <c r="E40" t="s">
        <v>74</v>
      </c>
      <c r="F40" s="6">
        <v>10665</v>
      </c>
      <c r="G40" s="44">
        <f>F40-VLOOKUP(E40,'נתוני עזר'!$A$17:$E$26,3,0)</f>
        <v>5795</v>
      </c>
      <c r="H40">
        <f t="shared" ca="1" si="6"/>
        <v>66</v>
      </c>
      <c r="I40" s="45">
        <f>VLOOKUP(E40,'נתוני עזר'!$A$17:$E$26,5,0)*F40</f>
        <v>1279.8</v>
      </c>
      <c r="J40" t="str">
        <f t="shared" si="7"/>
        <v>נובמבר</v>
      </c>
      <c r="K40" s="12">
        <f t="shared" si="8"/>
        <v>29181</v>
      </c>
      <c r="L40" s="12">
        <f t="shared" si="9"/>
        <v>30397</v>
      </c>
      <c r="M40" s="51">
        <f t="shared" si="10"/>
        <v>959.84999999999991</v>
      </c>
    </row>
    <row r="41" spans="1:18" x14ac:dyDescent="0.25">
      <c r="A41" s="2">
        <v>6407.4963399657054</v>
      </c>
      <c r="B41" s="4" t="s">
        <v>52</v>
      </c>
      <c r="C41" t="s">
        <v>2</v>
      </c>
      <c r="D41" s="12">
        <v>29818</v>
      </c>
      <c r="E41" t="s">
        <v>95</v>
      </c>
      <c r="F41" s="6">
        <v>30765</v>
      </c>
      <c r="G41" s="44">
        <f>F41-VLOOKUP(E41,'נתוני עזר'!$A$17:$E$26,3,0)</f>
        <v>25365</v>
      </c>
      <c r="H41">
        <f t="shared" ca="1" si="6"/>
        <v>43</v>
      </c>
      <c r="I41" s="45">
        <f>VLOOKUP(E41,'נתוני עזר'!$A$17:$E$26,5,0)*F41</f>
        <v>615.30000000000007</v>
      </c>
      <c r="J41" t="str">
        <f t="shared" si="7"/>
        <v>אוגוסט</v>
      </c>
      <c r="K41" s="12">
        <f t="shared" si="8"/>
        <v>37488</v>
      </c>
      <c r="L41" s="12">
        <f t="shared" si="9"/>
        <v>37489</v>
      </c>
      <c r="M41" s="51">
        <f t="shared" si="10"/>
        <v>3384.15</v>
      </c>
    </row>
    <row r="42" spans="1:18" x14ac:dyDescent="0.25">
      <c r="A42" s="2">
        <v>8729.5983466195758</v>
      </c>
      <c r="B42" s="4" t="s">
        <v>66</v>
      </c>
      <c r="C42" t="s">
        <v>2</v>
      </c>
      <c r="D42" s="12">
        <v>27445</v>
      </c>
      <c r="E42" t="s">
        <v>16</v>
      </c>
      <c r="F42" s="6">
        <v>30741</v>
      </c>
      <c r="G42" s="44">
        <f>F42-VLOOKUP(E42,'נתוני עזר'!$A$17:$E$26,3,0)</f>
        <v>18141</v>
      </c>
      <c r="H42">
        <f t="shared" ca="1" si="6"/>
        <v>49</v>
      </c>
      <c r="I42" s="45">
        <f>VLOOKUP(E42,'נתוני עזר'!$A$17:$E$26,5,0)*F42</f>
        <v>2459.2800000000002</v>
      </c>
      <c r="J42" t="str">
        <f t="shared" si="7"/>
        <v>פברואר</v>
      </c>
      <c r="K42" s="12">
        <f t="shared" si="8"/>
        <v>35115</v>
      </c>
      <c r="L42" s="12">
        <f t="shared" si="9"/>
        <v>36331</v>
      </c>
      <c r="M42" s="51">
        <f t="shared" si="10"/>
        <v>3381.51</v>
      </c>
      <c r="R42" s="6"/>
    </row>
    <row r="43" spans="1:18" x14ac:dyDescent="0.25">
      <c r="A43" s="2">
        <v>3951.1518512225789</v>
      </c>
      <c r="B43" s="4" t="s">
        <v>38</v>
      </c>
      <c r="C43" t="s">
        <v>2</v>
      </c>
      <c r="D43" s="12">
        <v>17621</v>
      </c>
      <c r="E43" t="s">
        <v>19</v>
      </c>
      <c r="F43" s="6">
        <v>29169</v>
      </c>
      <c r="G43" s="44">
        <f>F43-VLOOKUP(E43,'נתוני עזר'!$A$17:$E$26,3,0)</f>
        <v>25669</v>
      </c>
      <c r="H43">
        <f t="shared" ca="1" si="6"/>
        <v>76</v>
      </c>
      <c r="I43" s="45">
        <f>VLOOKUP(E43,'נתוני עזר'!$A$17:$E$26,5,0)*F43</f>
        <v>2625.21</v>
      </c>
      <c r="J43" t="str">
        <f t="shared" si="7"/>
        <v>מרץ</v>
      </c>
      <c r="K43" s="12">
        <f t="shared" si="8"/>
        <v>25291</v>
      </c>
      <c r="L43" s="12">
        <f t="shared" si="9"/>
        <v>25292</v>
      </c>
      <c r="M43" s="51">
        <f t="shared" si="10"/>
        <v>1458.45</v>
      </c>
      <c r="R43" s="6"/>
    </row>
    <row r="44" spans="1:18" x14ac:dyDescent="0.25">
      <c r="A44" s="2">
        <v>2060.1135127212101</v>
      </c>
      <c r="B44" s="4" t="s">
        <v>27</v>
      </c>
      <c r="C44" t="s">
        <v>2</v>
      </c>
      <c r="D44" s="12">
        <v>19019</v>
      </c>
      <c r="E44" t="s">
        <v>18</v>
      </c>
      <c r="F44" s="6">
        <v>11659</v>
      </c>
      <c r="G44" s="44">
        <f>F44-VLOOKUP(E44,'נתוני עזר'!$A$17:$E$26,3,0)</f>
        <v>7409</v>
      </c>
      <c r="H44">
        <f t="shared" ca="1" si="6"/>
        <v>72</v>
      </c>
      <c r="I44" s="45">
        <f>VLOOKUP(E44,'נתוני עזר'!$A$17:$E$26,5,0)*F44</f>
        <v>1165.9000000000001</v>
      </c>
      <c r="J44" t="str">
        <f t="shared" si="7"/>
        <v>ינואר</v>
      </c>
      <c r="K44" s="12">
        <f t="shared" si="8"/>
        <v>26690</v>
      </c>
      <c r="L44" s="12">
        <f t="shared" si="9"/>
        <v>29032</v>
      </c>
      <c r="M44" s="51">
        <f t="shared" si="10"/>
        <v>1049.31</v>
      </c>
      <c r="R44" s="6"/>
    </row>
    <row r="45" spans="1:18" x14ac:dyDescent="0.25">
      <c r="A45" s="2">
        <v>9411.6368042805952</v>
      </c>
      <c r="B45" s="4" t="s">
        <v>71</v>
      </c>
      <c r="C45" t="s">
        <v>2</v>
      </c>
      <c r="D45" s="12">
        <v>25865</v>
      </c>
      <c r="E45" t="s">
        <v>74</v>
      </c>
      <c r="F45" s="6">
        <v>10632</v>
      </c>
      <c r="G45" s="44">
        <f>F45-VLOOKUP(E45,'נתוני עזר'!$A$17:$E$26,3,0)</f>
        <v>5762</v>
      </c>
      <c r="H45">
        <f t="shared" ca="1" si="6"/>
        <v>54</v>
      </c>
      <c r="I45" s="45">
        <f>VLOOKUP(E45,'נתוני עזר'!$A$17:$E$26,5,0)*F45</f>
        <v>1275.8399999999999</v>
      </c>
      <c r="J45" t="str">
        <f t="shared" si="7"/>
        <v>אוקטובר</v>
      </c>
      <c r="K45" s="12">
        <f t="shared" si="8"/>
        <v>33535</v>
      </c>
      <c r="L45" s="12">
        <f t="shared" si="9"/>
        <v>34754</v>
      </c>
      <c r="M45" s="51">
        <f t="shared" si="10"/>
        <v>956.88</v>
      </c>
      <c r="R45" s="6"/>
    </row>
    <row r="46" spans="1:18" x14ac:dyDescent="0.25">
      <c r="A46" s="2">
        <v>8547</v>
      </c>
      <c r="B46" s="4" t="s">
        <v>64</v>
      </c>
      <c r="C46" t="s">
        <v>2</v>
      </c>
      <c r="D46" s="12">
        <v>24625</v>
      </c>
      <c r="E46" t="s">
        <v>18</v>
      </c>
      <c r="F46" s="6">
        <v>8120</v>
      </c>
      <c r="G46" s="44">
        <f>F46-VLOOKUP(E46,'נתוני עזר'!$A$17:$E$26,3,0)</f>
        <v>3870</v>
      </c>
      <c r="H46">
        <f t="shared" ca="1" si="6"/>
        <v>57</v>
      </c>
      <c r="I46" s="45">
        <f>VLOOKUP(E46,'נתוני עזר'!$A$17:$E$26,5,0)*F46</f>
        <v>812</v>
      </c>
      <c r="J46" t="str">
        <f t="shared" si="7"/>
        <v>יוני</v>
      </c>
      <c r="K46" s="12">
        <f t="shared" si="8"/>
        <v>32296</v>
      </c>
      <c r="L46" s="12">
        <f t="shared" si="9"/>
        <v>34640</v>
      </c>
      <c r="M46" s="51">
        <f t="shared" si="10"/>
        <v>730.8</v>
      </c>
      <c r="R46" s="6"/>
    </row>
    <row r="47" spans="1:18" x14ac:dyDescent="0.25">
      <c r="A47" s="2">
        <v>5569.2224507995425</v>
      </c>
      <c r="B47" s="4" t="s">
        <v>50</v>
      </c>
      <c r="C47" t="s">
        <v>2</v>
      </c>
      <c r="D47" s="12">
        <v>27746</v>
      </c>
      <c r="E47" t="s">
        <v>74</v>
      </c>
      <c r="F47" s="6">
        <v>6005</v>
      </c>
      <c r="G47" s="44">
        <f>F47-VLOOKUP(E47,'נתוני עזר'!$A$17:$E$26,3,0)</f>
        <v>1135</v>
      </c>
      <c r="H47">
        <f t="shared" ca="1" si="6"/>
        <v>49</v>
      </c>
      <c r="I47" s="45">
        <f>VLOOKUP(E47,'נתוני עזר'!$A$17:$E$26,5,0)*F47</f>
        <v>720.6</v>
      </c>
      <c r="J47" t="str">
        <f t="shared" si="7"/>
        <v>דצמבר</v>
      </c>
      <c r="K47" s="12">
        <f t="shared" si="8"/>
        <v>35417</v>
      </c>
      <c r="L47" s="12">
        <f t="shared" si="9"/>
        <v>36634</v>
      </c>
      <c r="M47" s="51">
        <f t="shared" si="10"/>
        <v>540.44999999999993</v>
      </c>
      <c r="R47" s="6"/>
    </row>
    <row r="48" spans="1:18" x14ac:dyDescent="0.25">
      <c r="A48" s="2">
        <v>8093.0991011265087</v>
      </c>
      <c r="B48" s="4" t="s">
        <v>62</v>
      </c>
      <c r="C48" t="s">
        <v>0</v>
      </c>
      <c r="D48" s="12">
        <v>21782</v>
      </c>
      <c r="E48" t="s">
        <v>95</v>
      </c>
      <c r="F48" s="6">
        <v>33881</v>
      </c>
      <c r="G48" s="44">
        <f>F48-VLOOKUP(E48,'נתוני עזר'!$A$17:$E$26,3,0)</f>
        <v>28481</v>
      </c>
      <c r="H48">
        <f t="shared" ca="1" si="6"/>
        <v>65</v>
      </c>
      <c r="I48" s="45">
        <f>VLOOKUP(E48,'נתוני עזר'!$A$17:$E$26,5,0)*F48</f>
        <v>677.62</v>
      </c>
      <c r="J48" t="str">
        <f t="shared" si="7"/>
        <v>אוגוסט</v>
      </c>
      <c r="K48" s="12">
        <f t="shared" si="8"/>
        <v>29453</v>
      </c>
      <c r="L48" s="12">
        <f t="shared" si="9"/>
        <v>29454</v>
      </c>
      <c r="M48" s="51">
        <f t="shared" si="10"/>
        <v>3726.91</v>
      </c>
      <c r="R48" s="6"/>
    </row>
    <row r="49" spans="1:18" x14ac:dyDescent="0.25">
      <c r="A49" s="2">
        <v>7097.5659769080594</v>
      </c>
      <c r="B49" s="4" t="s">
        <v>55</v>
      </c>
      <c r="C49" t="s">
        <v>0</v>
      </c>
      <c r="D49" s="12">
        <v>30809</v>
      </c>
      <c r="E49" t="s">
        <v>17</v>
      </c>
      <c r="F49" s="6">
        <v>33788</v>
      </c>
      <c r="G49" s="44">
        <f>F49-VLOOKUP(E49,'נתוני עזר'!$A$17:$E$26,3,0)</f>
        <v>21788</v>
      </c>
      <c r="H49">
        <f t="shared" ca="1" si="6"/>
        <v>40</v>
      </c>
      <c r="I49" s="45">
        <f>VLOOKUP(E49,'נתוני עזר'!$A$17:$E$26,5,0)*F49</f>
        <v>1013.64</v>
      </c>
      <c r="J49" t="str">
        <f t="shared" si="7"/>
        <v>מאי</v>
      </c>
      <c r="K49" s="12">
        <f t="shared" si="8"/>
        <v>38479</v>
      </c>
      <c r="L49" s="12">
        <f t="shared" si="9"/>
        <v>38480</v>
      </c>
      <c r="M49" s="51">
        <f t="shared" si="10"/>
        <v>3716.68</v>
      </c>
      <c r="R49" s="6"/>
    </row>
    <row r="50" spans="1:18" x14ac:dyDescent="0.25">
      <c r="A50" s="2">
        <v>3981.0643893560832</v>
      </c>
      <c r="B50" s="4" t="s">
        <v>39</v>
      </c>
      <c r="C50" t="s">
        <v>0</v>
      </c>
      <c r="D50" s="12">
        <v>28461</v>
      </c>
      <c r="E50" t="s">
        <v>20</v>
      </c>
      <c r="F50" s="6">
        <v>30842</v>
      </c>
      <c r="G50" s="44">
        <f>F50-VLOOKUP(E50,'נתוני עזר'!$A$17:$E$26,3,0)</f>
        <v>25042</v>
      </c>
      <c r="H50">
        <f t="shared" ca="1" si="6"/>
        <v>47</v>
      </c>
      <c r="I50" s="45">
        <f>VLOOKUP(E50,'נתוני עזר'!$A$17:$E$26,5,0)*F50</f>
        <v>4626.3</v>
      </c>
      <c r="J50" t="str">
        <f t="shared" si="7"/>
        <v>דצמבר</v>
      </c>
      <c r="K50" s="12">
        <f t="shared" si="8"/>
        <v>36131</v>
      </c>
      <c r="L50" s="12">
        <f t="shared" si="9"/>
        <v>36132</v>
      </c>
      <c r="M50" s="51">
        <f t="shared" si="10"/>
        <v>1542.1000000000001</v>
      </c>
      <c r="R50" s="6"/>
    </row>
    <row r="51" spans="1:18" x14ac:dyDescent="0.25">
      <c r="A51" s="2">
        <v>9292.2274022489655</v>
      </c>
      <c r="B51" s="4" t="s">
        <v>70</v>
      </c>
      <c r="C51" t="s">
        <v>0</v>
      </c>
      <c r="D51" s="12">
        <v>18267</v>
      </c>
      <c r="E51" t="s">
        <v>73</v>
      </c>
      <c r="F51" s="6">
        <v>29509</v>
      </c>
      <c r="G51" s="44">
        <f>F51-VLOOKUP(E51,'נתוני עזר'!$A$17:$E$26,3,0)</f>
        <v>26209</v>
      </c>
      <c r="H51">
        <f t="shared" ca="1" si="6"/>
        <v>74</v>
      </c>
      <c r="I51" s="45">
        <f>VLOOKUP(E51,'נתוני עזר'!$A$17:$E$26,5,0)*F51</f>
        <v>5901.8</v>
      </c>
      <c r="J51" t="str">
        <f t="shared" si="7"/>
        <v>ינואר</v>
      </c>
      <c r="K51" s="12">
        <f t="shared" si="8"/>
        <v>25937</v>
      </c>
      <c r="L51" s="12">
        <f t="shared" si="9"/>
        <v>25938</v>
      </c>
      <c r="M51" s="51">
        <f t="shared" si="10"/>
        <v>3245.9900000000002</v>
      </c>
      <c r="R51" s="6"/>
    </row>
    <row r="52" spans="1:18" x14ac:dyDescent="0.25">
      <c r="A52" s="2">
        <v>2147.0494428399634</v>
      </c>
      <c r="B52" s="4" t="s">
        <v>28</v>
      </c>
      <c r="C52" t="s">
        <v>0</v>
      </c>
      <c r="D52" s="12">
        <v>19504</v>
      </c>
      <c r="E52" t="s">
        <v>19</v>
      </c>
      <c r="F52" s="6">
        <v>25802</v>
      </c>
      <c r="G52" s="44">
        <f>F52-VLOOKUP(E52,'נתוני עזר'!$A$17:$E$26,3,0)</f>
        <v>22302</v>
      </c>
      <c r="H52">
        <f t="shared" ca="1" si="6"/>
        <v>71</v>
      </c>
      <c r="I52" s="45">
        <f>VLOOKUP(E52,'נתוני עזר'!$A$17:$E$26,5,0)*F52</f>
        <v>2322.1799999999998</v>
      </c>
      <c r="J52" t="str">
        <f t="shared" si="7"/>
        <v>מאי</v>
      </c>
      <c r="K52" s="12">
        <f t="shared" si="8"/>
        <v>27174</v>
      </c>
      <c r="L52" s="12">
        <f t="shared" si="9"/>
        <v>27175</v>
      </c>
      <c r="M52" s="51">
        <f t="shared" si="10"/>
        <v>1290.1000000000001</v>
      </c>
      <c r="R52" s="6"/>
    </row>
    <row r="53" spans="1:18" x14ac:dyDescent="0.25">
      <c r="A53" s="2">
        <v>9222.3761600856978</v>
      </c>
      <c r="B53" s="4" t="s">
        <v>68</v>
      </c>
      <c r="C53" t="s">
        <v>0</v>
      </c>
      <c r="D53" s="12">
        <v>20925</v>
      </c>
      <c r="E53" t="s">
        <v>18</v>
      </c>
      <c r="F53" s="6">
        <v>25296</v>
      </c>
      <c r="G53" s="44">
        <f>F53-VLOOKUP(E53,'נתוני עזר'!$A$17:$E$26,3,0)</f>
        <v>21046</v>
      </c>
      <c r="H53">
        <f t="shared" ca="1" si="6"/>
        <v>67</v>
      </c>
      <c r="I53" s="45">
        <f>VLOOKUP(E53,'נתוני עזר'!$A$17:$E$26,5,0)*F53</f>
        <v>2529.6000000000004</v>
      </c>
      <c r="J53" t="str">
        <f t="shared" si="7"/>
        <v>אפריל</v>
      </c>
      <c r="K53" s="12">
        <f t="shared" si="8"/>
        <v>28595</v>
      </c>
      <c r="L53" s="12">
        <f t="shared" si="9"/>
        <v>30940</v>
      </c>
      <c r="M53" s="51">
        <f t="shared" si="10"/>
        <v>2782.56</v>
      </c>
      <c r="R53" s="6"/>
    </row>
    <row r="54" spans="1:18" x14ac:dyDescent="0.25">
      <c r="A54" s="2">
        <v>4313.5180392088723</v>
      </c>
      <c r="B54" s="4" t="s">
        <v>44</v>
      </c>
      <c r="C54" t="s">
        <v>0</v>
      </c>
      <c r="D54" s="12">
        <v>27382</v>
      </c>
      <c r="E54" t="s">
        <v>19</v>
      </c>
      <c r="F54" s="6">
        <v>21798</v>
      </c>
      <c r="G54" s="44">
        <f>F54-VLOOKUP(E54,'נתוני עזר'!$A$17:$E$26,3,0)</f>
        <v>18298</v>
      </c>
      <c r="H54">
        <f t="shared" ca="1" si="6"/>
        <v>50</v>
      </c>
      <c r="I54" s="45">
        <f>VLOOKUP(E54,'נתוני עזר'!$A$17:$E$26,5,0)*F54</f>
        <v>1961.82</v>
      </c>
      <c r="J54" t="str">
        <f t="shared" si="7"/>
        <v>דצמבר</v>
      </c>
      <c r="K54" s="12">
        <f t="shared" si="8"/>
        <v>35052</v>
      </c>
      <c r="L54" s="12">
        <f t="shared" si="9"/>
        <v>35053</v>
      </c>
      <c r="M54" s="51">
        <f t="shared" si="10"/>
        <v>1089.9000000000001</v>
      </c>
      <c r="R54" s="6"/>
    </row>
    <row r="55" spans="1:18" x14ac:dyDescent="0.25">
      <c r="A55" s="2">
        <v>5528.8671080075383</v>
      </c>
      <c r="B55" s="4" t="s">
        <v>48</v>
      </c>
      <c r="C55" t="s">
        <v>0</v>
      </c>
      <c r="D55" s="12">
        <v>23603</v>
      </c>
      <c r="E55" t="s">
        <v>21</v>
      </c>
      <c r="F55" s="6">
        <v>10265</v>
      </c>
      <c r="G55" s="44">
        <f>F55-VLOOKUP(E55,'נתוני עזר'!$A$17:$E$26,3,0)</f>
        <v>705</v>
      </c>
      <c r="H55">
        <f t="shared" ca="1" si="6"/>
        <v>60</v>
      </c>
      <c r="I55" s="45">
        <f>VLOOKUP(E55,'נתוני עזר'!$A$17:$E$26,5,0)*F55</f>
        <v>1129.1500000000001</v>
      </c>
      <c r="J55" t="str">
        <f t="shared" si="7"/>
        <v>אוגוסט</v>
      </c>
      <c r="K55" s="12">
        <f t="shared" si="8"/>
        <v>31273</v>
      </c>
      <c r="L55" s="12">
        <f t="shared" si="9"/>
        <v>32491</v>
      </c>
      <c r="M55" s="51">
        <f t="shared" si="10"/>
        <v>923.84999999999991</v>
      </c>
      <c r="R55" s="6"/>
    </row>
    <row r="56" spans="1:18" x14ac:dyDescent="0.25">
      <c r="A56" s="2">
        <v>9273.3895299480955</v>
      </c>
      <c r="B56" s="4" t="s">
        <v>85</v>
      </c>
      <c r="C56" t="s">
        <v>0</v>
      </c>
      <c r="D56" s="12">
        <v>31275</v>
      </c>
      <c r="E56" t="s">
        <v>20</v>
      </c>
      <c r="F56" s="6">
        <v>10126</v>
      </c>
      <c r="G56" s="44">
        <f>F56-VLOOKUP(E56,'נתוני עזר'!$A$17:$E$26,3,0)</f>
        <v>4326</v>
      </c>
      <c r="H56">
        <f t="shared" ca="1" si="6"/>
        <v>39</v>
      </c>
      <c r="I56" s="45">
        <f>VLOOKUP(E56,'נתוני עזר'!$A$17:$E$26,5,0)*F56</f>
        <v>1518.8999999999999</v>
      </c>
      <c r="J56" t="str">
        <f t="shared" si="7"/>
        <v>אוגוסט</v>
      </c>
      <c r="K56" s="12">
        <f t="shared" si="8"/>
        <v>38945</v>
      </c>
      <c r="L56" s="12">
        <f t="shared" si="9"/>
        <v>38946</v>
      </c>
      <c r="M56" s="51">
        <f t="shared" si="10"/>
        <v>506.3</v>
      </c>
    </row>
    <row r="57" spans="1:18" x14ac:dyDescent="0.25">
      <c r="A57" s="2">
        <v>4256.1963920837215</v>
      </c>
      <c r="B57" s="4" t="s">
        <v>43</v>
      </c>
      <c r="C57" t="s">
        <v>0</v>
      </c>
      <c r="D57" s="12">
        <v>24738</v>
      </c>
      <c r="E57" t="s">
        <v>18</v>
      </c>
      <c r="F57" s="6">
        <v>8277</v>
      </c>
      <c r="G57" s="44">
        <f>F57-VLOOKUP(E57,'נתוני עזר'!$A$17:$E$26,3,0)</f>
        <v>4027</v>
      </c>
      <c r="H57">
        <f t="shared" ca="1" si="6"/>
        <v>57</v>
      </c>
      <c r="I57" s="45">
        <f>VLOOKUP(E57,'נתוני עזר'!$A$17:$E$26,5,0)*F57</f>
        <v>827.7</v>
      </c>
      <c r="J57" t="str">
        <f t="shared" si="7"/>
        <v>ספטמבר</v>
      </c>
      <c r="K57" s="12">
        <f t="shared" si="8"/>
        <v>32409</v>
      </c>
      <c r="L57" s="12">
        <f t="shared" si="9"/>
        <v>34753</v>
      </c>
      <c r="M57" s="51">
        <f t="shared" si="10"/>
        <v>744.93</v>
      </c>
    </row>
    <row r="58" spans="1:18" x14ac:dyDescent="0.25">
      <c r="A58" s="2">
        <v>3145.3268746366139</v>
      </c>
      <c r="B58" s="4" t="s">
        <v>33</v>
      </c>
      <c r="C58" t="s">
        <v>0</v>
      </c>
      <c r="D58" s="12">
        <v>30273</v>
      </c>
      <c r="E58" t="s">
        <v>95</v>
      </c>
      <c r="F58" s="6">
        <v>6902</v>
      </c>
      <c r="G58" s="44">
        <f>F58-VLOOKUP(E58,'נתוני עזר'!$A$17:$E$26,3,0)</f>
        <v>1502</v>
      </c>
      <c r="H58">
        <f t="shared" ca="1" si="6"/>
        <v>42</v>
      </c>
      <c r="I58" s="45">
        <f>VLOOKUP(E58,'נתוני עזר'!$A$17:$E$26,5,0)*F58</f>
        <v>138.04</v>
      </c>
      <c r="J58" t="str">
        <f t="shared" si="7"/>
        <v>נובמבר</v>
      </c>
      <c r="K58" s="12">
        <f t="shared" si="8"/>
        <v>37943</v>
      </c>
      <c r="L58" s="12">
        <f t="shared" si="9"/>
        <v>37944</v>
      </c>
      <c r="M58" s="51">
        <f t="shared" si="10"/>
        <v>621.17999999999995</v>
      </c>
    </row>
    <row r="60" spans="1:18" x14ac:dyDescent="0.25">
      <c r="L60" s="49" t="s">
        <v>120</v>
      </c>
      <c r="O60" s="12"/>
    </row>
    <row r="62" spans="1:18" x14ac:dyDescent="0.25">
      <c r="B62" s="11" t="s">
        <v>108</v>
      </c>
      <c r="L62" s="11" t="s">
        <v>20</v>
      </c>
      <c r="N62" s="50">
        <v>0.05</v>
      </c>
    </row>
    <row r="63" spans="1:18" x14ac:dyDescent="0.25">
      <c r="B63" s="11" t="s">
        <v>109</v>
      </c>
      <c r="L63" s="11" t="s">
        <v>19</v>
      </c>
    </row>
    <row r="66" spans="2:14" x14ac:dyDescent="0.25">
      <c r="B66" s="11" t="s">
        <v>119</v>
      </c>
      <c r="L66">
        <v>24000</v>
      </c>
      <c r="N66" s="50">
        <v>0.09</v>
      </c>
    </row>
    <row r="67" spans="2:14" x14ac:dyDescent="0.25">
      <c r="B67">
        <v>21</v>
      </c>
    </row>
    <row r="69" spans="2:14" x14ac:dyDescent="0.25">
      <c r="N69" s="50">
        <v>0.11</v>
      </c>
    </row>
    <row r="71" spans="2:14" x14ac:dyDescent="0.25">
      <c r="B71" s="11" t="s">
        <v>131</v>
      </c>
    </row>
    <row r="72" spans="2:14" x14ac:dyDescent="0.25">
      <c r="B72" s="54" t="s">
        <v>128</v>
      </c>
    </row>
    <row r="73" spans="2:14" x14ac:dyDescent="0.25">
      <c r="B73" s="54" t="s">
        <v>129</v>
      </c>
    </row>
    <row r="74" spans="2:14" x14ac:dyDescent="0.25">
      <c r="B74" s="54" t="s">
        <v>130</v>
      </c>
    </row>
    <row r="76" spans="2:14" x14ac:dyDescent="0.25">
      <c r="B76" s="11" t="s">
        <v>132</v>
      </c>
      <c r="C76" s="6"/>
    </row>
    <row r="77" spans="2:14" x14ac:dyDescent="0.25">
      <c r="C77" s="6"/>
    </row>
    <row r="78" spans="2:14" x14ac:dyDescent="0.25">
      <c r="B78">
        <v>40</v>
      </c>
      <c r="C78" s="6">
        <f t="array" aca="1" ref="C78:C81" ca="1">FREQUENCY(H2:H58,B78:B80)</f>
        <v>3</v>
      </c>
    </row>
    <row r="79" spans="2:14" x14ac:dyDescent="0.25">
      <c r="B79">
        <v>50</v>
      </c>
      <c r="C79" s="6">
        <f ca="1"/>
        <v>22</v>
      </c>
    </row>
    <row r="80" spans="2:14" x14ac:dyDescent="0.25">
      <c r="B80">
        <v>70</v>
      </c>
      <c r="C80" s="6">
        <f ca="1"/>
        <v>25</v>
      </c>
    </row>
    <row r="81" spans="2:10" x14ac:dyDescent="0.25">
      <c r="C81" s="6">
        <f ca="1"/>
        <v>7</v>
      </c>
    </row>
    <row r="83" spans="2:10" x14ac:dyDescent="0.25">
      <c r="G83" s="11" t="s">
        <v>138</v>
      </c>
    </row>
    <row r="85" spans="2:10" x14ac:dyDescent="0.25">
      <c r="B85" s="7"/>
      <c r="C85" s="7"/>
    </row>
    <row r="86" spans="2:10" x14ac:dyDescent="0.25">
      <c r="I86" s="49" t="s">
        <v>136</v>
      </c>
    </row>
    <row r="87" spans="2:10" x14ac:dyDescent="0.25">
      <c r="B87" s="11" t="s">
        <v>133</v>
      </c>
      <c r="I87" s="12"/>
    </row>
    <row r="88" spans="2:10" x14ac:dyDescent="0.25">
      <c r="B88" s="11"/>
      <c r="D88">
        <f ca="1">MIN(H2:H58)</f>
        <v>39</v>
      </c>
      <c r="G88" s="7" t="s">
        <v>16</v>
      </c>
    </row>
    <row r="89" spans="2:10" x14ac:dyDescent="0.25">
      <c r="G89" s="11" t="s">
        <v>21</v>
      </c>
      <c r="I89">
        <v>3</v>
      </c>
      <c r="J89">
        <v>4</v>
      </c>
    </row>
    <row r="90" spans="2:10" x14ac:dyDescent="0.25">
      <c r="B90" s="11" t="s">
        <v>134</v>
      </c>
      <c r="D90" t="str">
        <f ca="1">_xlfn.XLOOKUP(D88,H2:H58,E2:E58)</f>
        <v>מרצה</v>
      </c>
      <c r="G90" s="11" t="s">
        <v>74</v>
      </c>
    </row>
    <row r="91" spans="2:10" x14ac:dyDescent="0.25">
      <c r="G91" s="11"/>
    </row>
    <row r="92" spans="2:10" x14ac:dyDescent="0.25">
      <c r="G92" s="11"/>
    </row>
    <row r="93" spans="2:10" x14ac:dyDescent="0.25">
      <c r="B93" s="11" t="s">
        <v>94</v>
      </c>
      <c r="D93" t="str">
        <f ca="1">_xlfn.XLOOKUP(D88,H2:H58,B2:B58)</f>
        <v>שגב משה</v>
      </c>
    </row>
    <row r="94" spans="2:10" x14ac:dyDescent="0.25">
      <c r="G94" t="s">
        <v>18</v>
      </c>
      <c r="H94" s="11"/>
      <c r="I94">
        <v>6</v>
      </c>
      <c r="J94">
        <v>5</v>
      </c>
    </row>
    <row r="95" spans="2:10" x14ac:dyDescent="0.25">
      <c r="C95" s="6"/>
    </row>
    <row r="97" spans="1:25" ht="20.399999999999999" x14ac:dyDescent="0.35">
      <c r="A97" s="42" t="s">
        <v>96</v>
      </c>
      <c r="B97" s="42" t="s">
        <v>97</v>
      </c>
    </row>
    <row r="98" spans="1:25" ht="28.8" x14ac:dyDescent="0.55000000000000004">
      <c r="A98" s="13"/>
      <c r="B98" s="32" t="s">
        <v>98</v>
      </c>
      <c r="C98" s="32"/>
      <c r="D98" s="32"/>
      <c r="E98" s="32"/>
      <c r="F98" s="32"/>
      <c r="G98" s="11" t="s">
        <v>137</v>
      </c>
      <c r="I98">
        <v>1</v>
      </c>
      <c r="L98" s="38"/>
      <c r="M98" s="39"/>
      <c r="N98" s="39"/>
      <c r="O98" s="14"/>
      <c r="P98" s="14"/>
      <c r="Q98" s="40"/>
      <c r="R98" s="40"/>
      <c r="S98" s="40"/>
      <c r="T98" s="40"/>
      <c r="U98" s="40"/>
      <c r="V98" s="40"/>
      <c r="W98" s="40"/>
      <c r="X98" s="40"/>
      <c r="Y98" s="40"/>
    </row>
    <row r="99" spans="1:25" ht="28.8" x14ac:dyDescent="0.55000000000000004">
      <c r="A99" s="13"/>
      <c r="B99" s="32" t="s">
        <v>103</v>
      </c>
      <c r="C99" s="32"/>
      <c r="D99" s="32"/>
      <c r="E99" s="32"/>
      <c r="F99" s="32"/>
      <c r="I99" s="6"/>
      <c r="L99" s="38"/>
      <c r="M99" s="39"/>
      <c r="N99" s="39"/>
      <c r="O99" s="14"/>
      <c r="P99" s="14"/>
      <c r="Q99" s="40"/>
      <c r="R99" s="40"/>
      <c r="S99" s="40"/>
      <c r="T99" s="40"/>
      <c r="U99" s="40"/>
      <c r="V99" s="40"/>
      <c r="W99" s="40"/>
      <c r="X99" s="40"/>
      <c r="Y99" s="40"/>
    </row>
    <row r="100" spans="1:25" ht="32.4" x14ac:dyDescent="0.85">
      <c r="A100" s="13"/>
      <c r="B100" s="32" t="s">
        <v>104</v>
      </c>
      <c r="C100" s="32"/>
      <c r="D100" s="32"/>
      <c r="E100" s="32"/>
      <c r="F100" s="32"/>
      <c r="G100" s="32"/>
      <c r="H100" s="47"/>
      <c r="I100" s="32"/>
      <c r="J100" s="32"/>
      <c r="K100" s="32"/>
      <c r="L100" s="32"/>
      <c r="M100" s="14"/>
      <c r="N100" s="14"/>
      <c r="O100" s="14"/>
      <c r="P100" s="14"/>
      <c r="Q100" s="40"/>
      <c r="R100" s="40"/>
      <c r="S100" s="40"/>
      <c r="T100" s="40"/>
      <c r="U100" s="40"/>
      <c r="V100" s="40"/>
      <c r="W100" s="40"/>
      <c r="X100" s="40"/>
      <c r="Y100" s="40"/>
    </row>
    <row r="101" spans="1:25" ht="23.4" x14ac:dyDescent="0.45">
      <c r="A101" s="13"/>
      <c r="B101" s="41" t="s">
        <v>99</v>
      </c>
      <c r="C101" s="41"/>
      <c r="D101" s="41"/>
      <c r="E101" s="41"/>
      <c r="F101" s="41"/>
      <c r="G101" s="41"/>
      <c r="H101" s="14"/>
      <c r="I101" s="14"/>
      <c r="J101" s="14"/>
      <c r="K101" s="14"/>
      <c r="L101" s="14"/>
      <c r="M101" s="14"/>
      <c r="N101" s="15"/>
      <c r="O101" s="14"/>
      <c r="P101" s="14"/>
      <c r="Q101" s="40"/>
      <c r="R101" s="40"/>
      <c r="S101" s="40"/>
      <c r="T101" s="40"/>
      <c r="U101" s="40"/>
      <c r="V101" s="40"/>
      <c r="W101" s="40"/>
      <c r="X101" s="40"/>
      <c r="Y101" s="40"/>
    </row>
    <row r="102" spans="1:25" ht="15.6" x14ac:dyDescent="0.3">
      <c r="A102" s="16"/>
      <c r="B102" s="39"/>
      <c r="C102" s="39"/>
      <c r="D102" s="39"/>
      <c r="E102" s="39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40"/>
      <c r="R102" s="40"/>
      <c r="S102" s="40"/>
      <c r="T102" s="40"/>
      <c r="U102" s="40"/>
      <c r="V102" s="40"/>
      <c r="W102" s="40"/>
      <c r="X102" s="40"/>
      <c r="Y102" s="40"/>
    </row>
    <row r="103" spans="1:25" ht="15.6" x14ac:dyDescent="0.3">
      <c r="A103" s="16"/>
      <c r="B103" s="16"/>
      <c r="C103" s="16"/>
      <c r="D103" s="16"/>
      <c r="E103" s="16"/>
      <c r="F103" s="17"/>
      <c r="G103" s="17"/>
      <c r="H103" s="17"/>
      <c r="I103" s="17"/>
      <c r="J103" s="17"/>
      <c r="K103" s="14"/>
      <c r="L103" s="14"/>
      <c r="M103" s="17"/>
      <c r="N103" s="14"/>
      <c r="O103" s="14"/>
      <c r="P103" s="14"/>
    </row>
    <row r="104" spans="1:25" ht="15.6" x14ac:dyDescent="0.3">
      <c r="A104" s="16"/>
      <c r="B104" s="16"/>
      <c r="C104" s="16"/>
      <c r="D104" s="16"/>
      <c r="E104" s="16"/>
      <c r="F104" s="17"/>
      <c r="G104" s="17"/>
      <c r="H104" s="17"/>
      <c r="I104" s="17"/>
      <c r="J104" s="17"/>
      <c r="K104" s="14"/>
      <c r="L104" s="14"/>
      <c r="M104" s="17"/>
      <c r="N104" s="14"/>
      <c r="O104" s="14"/>
      <c r="P104" s="18"/>
    </row>
    <row r="105" spans="1:25" ht="15.6" x14ac:dyDescent="0.3">
      <c r="A105" s="16"/>
      <c r="B105" s="16"/>
      <c r="C105" s="16"/>
      <c r="D105" s="16"/>
      <c r="E105" s="16"/>
      <c r="F105" s="17"/>
      <c r="G105" s="17"/>
      <c r="H105" s="17"/>
      <c r="I105" s="17"/>
      <c r="J105" s="17"/>
      <c r="K105" s="14"/>
      <c r="L105" s="14"/>
      <c r="M105" s="17"/>
      <c r="N105" s="17"/>
      <c r="O105" s="17"/>
      <c r="P105" s="19"/>
    </row>
    <row r="106" spans="1:25" ht="16.2" thickBot="1" x14ac:dyDescent="0.35">
      <c r="A106" s="16"/>
      <c r="B106" s="16"/>
      <c r="C106" s="16"/>
      <c r="D106" s="16"/>
      <c r="E106" s="16"/>
      <c r="F106" s="17"/>
      <c r="G106" s="17"/>
      <c r="H106" s="17"/>
      <c r="I106" s="17"/>
      <c r="J106" s="17"/>
      <c r="K106" s="14"/>
      <c r="L106" s="14"/>
      <c r="M106" s="17"/>
      <c r="N106" s="17"/>
      <c r="O106" s="17"/>
      <c r="P106" s="20"/>
    </row>
    <row r="107" spans="1:25" ht="28.8" x14ac:dyDescent="0.55000000000000004">
      <c r="A107" s="21"/>
      <c r="B107" s="22" t="s">
        <v>100</v>
      </c>
      <c r="C107" s="22"/>
      <c r="D107" s="22"/>
      <c r="E107" s="23"/>
      <c r="F107" s="24"/>
      <c r="G107" s="24"/>
      <c r="H107" s="24"/>
      <c r="I107" s="24"/>
      <c r="J107" s="24"/>
      <c r="K107" s="24"/>
      <c r="L107" s="24"/>
      <c r="M107" s="25"/>
      <c r="N107" s="25"/>
      <c r="O107" s="26"/>
      <c r="P107" s="19"/>
    </row>
    <row r="108" spans="1:25" ht="28.8" x14ac:dyDescent="0.55000000000000004">
      <c r="A108" s="27"/>
      <c r="B108" s="16"/>
      <c r="C108" s="16"/>
      <c r="D108" s="16"/>
      <c r="E108" s="28"/>
      <c r="F108" s="29"/>
      <c r="G108" s="29"/>
      <c r="H108" s="29"/>
      <c r="I108" s="29"/>
      <c r="J108" s="29"/>
      <c r="K108" s="29"/>
      <c r="L108" s="29"/>
      <c r="M108" s="17"/>
      <c r="N108" s="17"/>
      <c r="O108" s="30"/>
      <c r="P108" s="20"/>
    </row>
    <row r="109" spans="1:25" ht="28.8" x14ac:dyDescent="0.55000000000000004">
      <c r="A109" s="27">
        <v>1</v>
      </c>
      <c r="B109" s="28" t="s">
        <v>101</v>
      </c>
      <c r="C109" s="28"/>
      <c r="D109" s="28"/>
      <c r="E109" s="28"/>
      <c r="F109" s="29"/>
      <c r="G109" s="29"/>
      <c r="H109" s="29"/>
      <c r="I109" s="29"/>
      <c r="J109" s="29"/>
      <c r="K109" s="29"/>
      <c r="L109" s="29"/>
      <c r="M109" s="17"/>
      <c r="N109" s="17"/>
      <c r="O109" s="30"/>
      <c r="P109" s="20"/>
    </row>
    <row r="111" spans="1:25" ht="28.8" x14ac:dyDescent="0.55000000000000004">
      <c r="A111" s="31">
        <v>2</v>
      </c>
      <c r="B111" s="29" t="s">
        <v>105</v>
      </c>
      <c r="C111" s="29"/>
      <c r="D111" s="29"/>
      <c r="E111" s="29"/>
      <c r="F111" s="29"/>
      <c r="G111" s="29"/>
      <c r="H111" s="32"/>
      <c r="I111" s="32"/>
      <c r="J111" s="32"/>
      <c r="K111" s="29"/>
      <c r="L111" s="29"/>
      <c r="M111" s="17"/>
      <c r="N111" s="17"/>
      <c r="O111" s="30"/>
      <c r="P111" s="19"/>
    </row>
    <row r="112" spans="1:25" ht="28.8" x14ac:dyDescent="0.55000000000000004">
      <c r="A112" s="31"/>
      <c r="B112" s="55" t="s">
        <v>106</v>
      </c>
      <c r="C112" s="55"/>
      <c r="D112" s="55"/>
      <c r="E112" s="55"/>
      <c r="F112" s="55"/>
      <c r="G112" s="29"/>
      <c r="H112" s="32"/>
      <c r="I112" s="32"/>
      <c r="J112" s="32"/>
      <c r="K112" s="29"/>
      <c r="L112" s="29"/>
      <c r="M112" s="17"/>
      <c r="N112" s="17"/>
      <c r="O112" s="30"/>
      <c r="P112" s="20"/>
    </row>
    <row r="113" spans="1:16" ht="28.8" x14ac:dyDescent="0.55000000000000004">
      <c r="A113" s="31"/>
      <c r="B113" s="29"/>
      <c r="C113" s="29"/>
      <c r="D113" s="29"/>
      <c r="E113" s="29"/>
      <c r="F113" s="29"/>
      <c r="G113" s="29"/>
      <c r="H113" s="32"/>
      <c r="I113" s="32"/>
      <c r="J113" s="32"/>
      <c r="K113" s="29"/>
      <c r="L113" s="29"/>
      <c r="M113" s="17"/>
      <c r="N113" s="17"/>
      <c r="O113" s="30"/>
      <c r="P113" s="20"/>
    </row>
    <row r="114" spans="1:16" ht="29.4" thickBot="1" x14ac:dyDescent="0.6">
      <c r="A114" s="33">
        <v>3</v>
      </c>
      <c r="B114" s="34" t="s">
        <v>102</v>
      </c>
      <c r="C114" s="34"/>
      <c r="D114" s="34"/>
      <c r="E114" s="34"/>
      <c r="F114" s="34"/>
      <c r="G114" s="34"/>
      <c r="H114" s="35"/>
      <c r="I114" s="35"/>
      <c r="J114" s="35"/>
      <c r="K114" s="34"/>
      <c r="L114" s="34"/>
      <c r="M114" s="36"/>
      <c r="N114" s="36"/>
      <c r="O114" s="37"/>
      <c r="P114" s="19"/>
    </row>
  </sheetData>
  <sortState xmlns:xlrd2="http://schemas.microsoft.com/office/spreadsheetml/2017/richdata2" ref="A2:K58">
    <sortCondition ref="C2:C58"/>
    <sortCondition descending="1" ref="F2:F58"/>
  </sortState>
  <mergeCells count="1">
    <mergeCell ref="B112:F112"/>
  </mergeCells>
  <phoneticPr fontId="3" type="noConversion"/>
  <conditionalFormatting sqref="M2:M58">
    <cfRule type="cellIs" dxfId="1" priority="1" operator="lessThan">
      <formula>1000</formula>
    </cfRule>
  </conditionalFormatting>
  <dataValidations count="1">
    <dataValidation type="list" allowBlank="1" showInputMessage="1" showErrorMessage="1" sqref="N2:N58" xr:uid="{8B57B4F1-F63A-4955-BE8B-FF13C16F1D3D}">
      <formula1>$B$72:$B$74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E7C4F-D616-4214-8720-C1E7C606AEB6}">
  <dimension ref="A1:J14"/>
  <sheetViews>
    <sheetView rightToLeft="1" workbookViewId="0">
      <selection activeCell="D10" sqref="D10"/>
    </sheetView>
  </sheetViews>
  <sheetFormatPr defaultRowHeight="13.2" x14ac:dyDescent="0.25"/>
  <cols>
    <col min="3" max="3" width="14" bestFit="1" customWidth="1"/>
    <col min="7" max="7" width="5.77734375" bestFit="1" customWidth="1"/>
    <col min="9" max="10" width="14" bestFit="1" customWidth="1"/>
  </cols>
  <sheetData>
    <row r="1" spans="1:10" x14ac:dyDescent="0.25">
      <c r="A1" s="7" t="s">
        <v>94</v>
      </c>
      <c r="B1" s="7" t="s">
        <v>13</v>
      </c>
      <c r="C1" s="7" t="s">
        <v>84</v>
      </c>
    </row>
    <row r="11" spans="1:10" x14ac:dyDescent="0.25">
      <c r="G11" s="7" t="s">
        <v>11</v>
      </c>
      <c r="H11" s="7" t="s">
        <v>13</v>
      </c>
      <c r="I11" s="7" t="s">
        <v>84</v>
      </c>
      <c r="J11" s="7" t="s">
        <v>84</v>
      </c>
    </row>
    <row r="12" spans="1:10" x14ac:dyDescent="0.25">
      <c r="I12" s="11" t="s">
        <v>126</v>
      </c>
      <c r="J12" s="11" t="s">
        <v>125</v>
      </c>
    </row>
    <row r="13" spans="1:10" x14ac:dyDescent="0.25">
      <c r="G13" s="11" t="s">
        <v>1</v>
      </c>
      <c r="H13" s="11" t="s">
        <v>21</v>
      </c>
    </row>
    <row r="14" spans="1:10" x14ac:dyDescent="0.25">
      <c r="G14" s="11" t="s">
        <v>3</v>
      </c>
      <c r="H14" s="11" t="s">
        <v>18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E1B04-B301-41DA-B1E1-CEA50DA48250}">
  <dimension ref="A1:Y114"/>
  <sheetViews>
    <sheetView rightToLeft="1" zoomScale="96" zoomScaleNormal="96" workbookViewId="0">
      <selection activeCell="F34" sqref="F34"/>
    </sheetView>
  </sheetViews>
  <sheetFormatPr defaultRowHeight="13.2" x14ac:dyDescent="0.25"/>
  <cols>
    <col min="1" max="1" width="30" customWidth="1"/>
    <col min="2" max="2" width="14" bestFit="1" customWidth="1"/>
    <col min="3" max="3" width="16.6640625" customWidth="1"/>
    <col min="4" max="4" width="11" bestFit="1" customWidth="1"/>
    <col min="5" max="5" width="14" customWidth="1"/>
    <col min="6" max="6" width="14.5546875" bestFit="1" customWidth="1"/>
    <col min="7" max="7" width="17.21875" bestFit="1" customWidth="1"/>
    <col min="8" max="8" width="10.33203125" bestFit="1" customWidth="1"/>
    <col min="9" max="9" width="10.6640625" bestFit="1" customWidth="1"/>
    <col min="10" max="10" width="10.33203125" bestFit="1" customWidth="1"/>
    <col min="11" max="11" width="19.109375" bestFit="1" customWidth="1"/>
    <col min="13" max="13" width="11.109375" bestFit="1" customWidth="1"/>
    <col min="17" max="17" width="10.33203125" bestFit="1" customWidth="1"/>
    <col min="19" max="19" width="13.21875" bestFit="1" customWidth="1"/>
    <col min="20" max="20" width="10.33203125" bestFit="1" customWidth="1"/>
  </cols>
  <sheetData>
    <row r="1" spans="1:19" x14ac:dyDescent="0.25">
      <c r="A1" s="7" t="s">
        <v>79</v>
      </c>
      <c r="B1" s="7" t="s">
        <v>94</v>
      </c>
      <c r="C1" s="7" t="s">
        <v>11</v>
      </c>
      <c r="D1" s="7" t="s">
        <v>12</v>
      </c>
      <c r="E1" s="7" t="s">
        <v>13</v>
      </c>
      <c r="F1" s="7" t="s">
        <v>84</v>
      </c>
      <c r="G1" s="43" t="s">
        <v>107</v>
      </c>
      <c r="H1" s="43" t="s">
        <v>111</v>
      </c>
      <c r="I1" s="43" t="s">
        <v>110</v>
      </c>
      <c r="J1" s="43" t="s">
        <v>117</v>
      </c>
      <c r="K1" s="43" t="s">
        <v>118</v>
      </c>
      <c r="M1" s="43" t="s">
        <v>121</v>
      </c>
    </row>
    <row r="2" spans="1:19" x14ac:dyDescent="0.25">
      <c r="A2" s="2">
        <v>1304.1792703788615</v>
      </c>
      <c r="B2" s="4" t="s">
        <v>23</v>
      </c>
      <c r="C2" t="s">
        <v>78</v>
      </c>
      <c r="D2" s="12">
        <v>24871.033680663655</v>
      </c>
      <c r="E2" t="s">
        <v>18</v>
      </c>
      <c r="F2" s="6">
        <v>19774</v>
      </c>
      <c r="G2" s="44">
        <f>F2-VLOOKUP(E2,'נתוני עזר'!$A$17:$E$26,3,0)</f>
        <v>15524</v>
      </c>
      <c r="H2">
        <f ca="1">YEAR(TODAY())-YEAR(D2)</f>
        <v>56</v>
      </c>
      <c r="I2" s="45">
        <f>VLOOKUP(E2,'נתוני עזר'!$A$17:$E$26,5,0)*F2</f>
        <v>1977.4</v>
      </c>
      <c r="J2" t="str">
        <f>TEXT(D2,"mmmm")</f>
        <v>פברואר</v>
      </c>
      <c r="K2" s="12">
        <f>DATE(YEAR(D2)+$B$67,MONTH(D2),DAY(D2))</f>
        <v>32542</v>
      </c>
      <c r="M2" s="51">
        <f t="shared" ref="M2:M33" si="0">IF(OR(E2=$L$62,E2=$L$63),$N$62*F2,IF(F2&lt;$L$66,$N$66*F2,$N$69*F2))</f>
        <v>1779.6599999999999</v>
      </c>
      <c r="S2" s="51">
        <f>SUM(M2:M58)</f>
        <v>105000.00000000003</v>
      </c>
    </row>
    <row r="3" spans="1:19" x14ac:dyDescent="0.25">
      <c r="A3" s="2">
        <v>1333.2793843316708</v>
      </c>
      <c r="B3" s="4" t="s">
        <v>24</v>
      </c>
      <c r="C3" t="s">
        <v>3</v>
      </c>
      <c r="D3" s="12">
        <v>30017.130525706405</v>
      </c>
      <c r="E3" t="s">
        <v>22</v>
      </c>
      <c r="F3" s="6">
        <v>11506</v>
      </c>
      <c r="G3" s="44">
        <f>F3-VLOOKUP(E3,'נתוני עזר'!$A$17:$E$26,3,0)</f>
        <v>7386</v>
      </c>
      <c r="H3">
        <f t="shared" ref="H3:H58" ca="1" si="1">YEAR(TODAY())-YEAR(D3)</f>
        <v>42</v>
      </c>
      <c r="I3" s="45">
        <f>VLOOKUP(E3,'נתוני עזר'!$A$17:$E$26,5,0)*F3</f>
        <v>575.30000000000007</v>
      </c>
      <c r="J3" t="str">
        <f t="shared" ref="J3:J58" si="2">TEXT(D3,"mmmm")</f>
        <v>מרץ</v>
      </c>
      <c r="K3" s="12">
        <f t="shared" ref="K3:K58" si="3">DATE(YEAR(D3)+$B$67,MONTH(D3),DAY(D3))</f>
        <v>37687</v>
      </c>
      <c r="M3" s="51">
        <f t="shared" si="0"/>
        <v>1035.54</v>
      </c>
    </row>
    <row r="4" spans="1:19" x14ac:dyDescent="0.25">
      <c r="A4" s="2">
        <v>1406.3308364406332</v>
      </c>
      <c r="B4" s="4" t="s">
        <v>89</v>
      </c>
      <c r="C4" t="s">
        <v>88</v>
      </c>
      <c r="D4" s="12">
        <v>20941</v>
      </c>
      <c r="E4" t="s">
        <v>19</v>
      </c>
      <c r="F4" s="6">
        <v>17310</v>
      </c>
      <c r="G4" s="44">
        <f>F4-VLOOKUP(E4,'נתוני עזר'!$A$17:$E$26,3,0)</f>
        <v>13810</v>
      </c>
      <c r="H4">
        <f t="shared" ca="1" si="1"/>
        <v>67</v>
      </c>
      <c r="I4" s="45">
        <f>VLOOKUP(E4,'נתוני עזר'!$A$17:$E$26,5,0)*F4</f>
        <v>1557.8999999999999</v>
      </c>
      <c r="J4" t="str">
        <f t="shared" si="2"/>
        <v>מאי</v>
      </c>
      <c r="K4" s="12">
        <f t="shared" si="3"/>
        <v>28611</v>
      </c>
      <c r="M4" s="51">
        <f t="shared" si="0"/>
        <v>865.5</v>
      </c>
    </row>
    <row r="5" spans="1:19" x14ac:dyDescent="0.25">
      <c r="A5" s="2">
        <v>1406.3308364406332</v>
      </c>
      <c r="B5" s="4" t="s">
        <v>25</v>
      </c>
      <c r="C5" t="s">
        <v>4</v>
      </c>
      <c r="D5" s="12">
        <v>24624.944282407407</v>
      </c>
      <c r="E5" t="s">
        <v>16</v>
      </c>
      <c r="F5" s="6">
        <v>17310</v>
      </c>
      <c r="G5" s="44">
        <f>F5-VLOOKUP(E5,'נתוני עזר'!$A$17:$E$26,3,0)</f>
        <v>4710</v>
      </c>
      <c r="H5">
        <f t="shared" ca="1" si="1"/>
        <v>57</v>
      </c>
      <c r="I5" s="45">
        <f>VLOOKUP(E5,'נתוני עזר'!$A$17:$E$26,5,0)*F5</f>
        <v>1384.8</v>
      </c>
      <c r="J5" t="str">
        <f t="shared" si="2"/>
        <v>יוני</v>
      </c>
      <c r="K5" s="12">
        <f t="shared" si="3"/>
        <v>32295</v>
      </c>
      <c r="M5" s="51">
        <f t="shared" si="0"/>
        <v>1557.8999999999999</v>
      </c>
    </row>
    <row r="6" spans="1:19" x14ac:dyDescent="0.25">
      <c r="A6" s="2">
        <v>1934.7479753096343</v>
      </c>
      <c r="B6" s="4" t="s">
        <v>26</v>
      </c>
      <c r="C6" t="s">
        <v>3</v>
      </c>
      <c r="D6" s="12">
        <v>18948</v>
      </c>
      <c r="E6" t="s">
        <v>17</v>
      </c>
      <c r="F6" s="6">
        <v>19148</v>
      </c>
      <c r="G6" s="44">
        <f>F6-VLOOKUP(E6,'נתוני עזר'!$A$17:$E$26,3,0)</f>
        <v>7148</v>
      </c>
      <c r="H6">
        <f t="shared" ca="1" si="1"/>
        <v>73</v>
      </c>
      <c r="I6" s="45">
        <f>VLOOKUP(E6,'נתוני עזר'!$A$17:$E$26,5,0)*F6</f>
        <v>574.43999999999994</v>
      </c>
      <c r="J6" t="str">
        <f t="shared" si="2"/>
        <v>נובמבר</v>
      </c>
      <c r="K6" s="12">
        <f t="shared" si="3"/>
        <v>26619</v>
      </c>
      <c r="M6" s="51">
        <f t="shared" si="0"/>
        <v>1723.32</v>
      </c>
    </row>
    <row r="7" spans="1:19" x14ac:dyDescent="0.25">
      <c r="A7" s="2">
        <v>2060.1135127212101</v>
      </c>
      <c r="B7" s="4" t="s">
        <v>27</v>
      </c>
      <c r="C7" t="s">
        <v>2</v>
      </c>
      <c r="D7" s="12">
        <v>19019</v>
      </c>
      <c r="E7" t="s">
        <v>18</v>
      </c>
      <c r="F7" s="6">
        <v>11659</v>
      </c>
      <c r="G7" s="44">
        <f>F7-VLOOKUP(E7,'נתוני עזר'!$A$17:$E$26,3,0)</f>
        <v>7409</v>
      </c>
      <c r="H7">
        <f t="shared" ca="1" si="1"/>
        <v>72</v>
      </c>
      <c r="I7" s="45">
        <f>VLOOKUP(E7,'נתוני עזר'!$A$17:$E$26,5,0)*F7</f>
        <v>1165.9000000000001</v>
      </c>
      <c r="J7" t="str">
        <f t="shared" si="2"/>
        <v>ינואר</v>
      </c>
      <c r="K7" s="12">
        <f t="shared" si="3"/>
        <v>26690</v>
      </c>
      <c r="M7" s="51">
        <f t="shared" si="0"/>
        <v>1049.31</v>
      </c>
    </row>
    <row r="8" spans="1:19" x14ac:dyDescent="0.25">
      <c r="A8" s="2">
        <v>2147.0494428399634</v>
      </c>
      <c r="B8" s="4" t="s">
        <v>28</v>
      </c>
      <c r="C8" t="s">
        <v>0</v>
      </c>
      <c r="D8" s="12">
        <v>19504</v>
      </c>
      <c r="E8" t="s">
        <v>19</v>
      </c>
      <c r="F8" s="6">
        <v>25802</v>
      </c>
      <c r="G8" s="44">
        <f>F8-VLOOKUP(E8,'נתוני עזר'!$A$17:$E$26,3,0)</f>
        <v>22302</v>
      </c>
      <c r="H8">
        <f t="shared" ca="1" si="1"/>
        <v>71</v>
      </c>
      <c r="I8" s="45">
        <f>VLOOKUP(E8,'נתוני עזר'!$A$17:$E$26,5,0)*F8</f>
        <v>2322.1799999999998</v>
      </c>
      <c r="J8" t="str">
        <f t="shared" si="2"/>
        <v>מאי</v>
      </c>
      <c r="K8" s="12">
        <f t="shared" si="3"/>
        <v>27174</v>
      </c>
      <c r="M8" s="51">
        <f t="shared" si="0"/>
        <v>1290.1000000000001</v>
      </c>
    </row>
    <row r="9" spans="1:19" x14ac:dyDescent="0.25">
      <c r="A9" s="2">
        <v>2309.2096518450098</v>
      </c>
      <c r="B9" s="4" t="s">
        <v>29</v>
      </c>
      <c r="C9" t="s">
        <v>78</v>
      </c>
      <c r="D9" s="12">
        <v>23415</v>
      </c>
      <c r="E9" t="s">
        <v>20</v>
      </c>
      <c r="F9" s="6">
        <v>24096</v>
      </c>
      <c r="G9" s="44">
        <f>F9-VLOOKUP(E9,'נתוני עזר'!$A$17:$E$26,3,0)</f>
        <v>18296</v>
      </c>
      <c r="H9">
        <f t="shared" ca="1" si="1"/>
        <v>60</v>
      </c>
      <c r="I9" s="45">
        <f>VLOOKUP(E9,'נתוני עזר'!$A$17:$E$26,5,0)*F9</f>
        <v>3614.4</v>
      </c>
      <c r="J9" t="str">
        <f t="shared" si="2"/>
        <v>פברואר</v>
      </c>
      <c r="K9" s="12">
        <f t="shared" si="3"/>
        <v>31086</v>
      </c>
      <c r="M9" s="51">
        <f t="shared" si="0"/>
        <v>1204.8</v>
      </c>
    </row>
    <row r="10" spans="1:19" x14ac:dyDescent="0.25">
      <c r="A10" s="2">
        <v>2360.7861256158862</v>
      </c>
      <c r="B10" s="4" t="s">
        <v>30</v>
      </c>
      <c r="C10" t="s">
        <v>3</v>
      </c>
      <c r="D10" s="12">
        <v>30293</v>
      </c>
      <c r="E10" t="s">
        <v>73</v>
      </c>
      <c r="F10" s="6">
        <v>4650</v>
      </c>
      <c r="G10" s="44">
        <f>F10-VLOOKUP(E10,'נתוני עזר'!$A$17:$E$26,3,0)</f>
        <v>1350</v>
      </c>
      <c r="H10">
        <f t="shared" ca="1" si="1"/>
        <v>42</v>
      </c>
      <c r="I10" s="45">
        <f>VLOOKUP(E10,'נתוני עזר'!$A$17:$E$26,5,0)*F10</f>
        <v>930</v>
      </c>
      <c r="J10" t="str">
        <f t="shared" si="2"/>
        <v>דצמבר</v>
      </c>
      <c r="K10" s="12">
        <f t="shared" si="3"/>
        <v>37963</v>
      </c>
      <c r="M10" s="51">
        <f t="shared" si="0"/>
        <v>418.5</v>
      </c>
    </row>
    <row r="11" spans="1:19" x14ac:dyDescent="0.25">
      <c r="A11" s="2">
        <v>3074.4265390925698</v>
      </c>
      <c r="B11" s="4" t="s">
        <v>31</v>
      </c>
      <c r="C11" s="8" t="s">
        <v>1</v>
      </c>
      <c r="D11" s="12">
        <v>21078</v>
      </c>
      <c r="E11" t="s">
        <v>18</v>
      </c>
      <c r="F11" s="6">
        <v>13765</v>
      </c>
      <c r="G11" s="44">
        <f>F11-VLOOKUP(E11,'נתוני עזר'!$A$17:$E$26,3,0)</f>
        <v>9515</v>
      </c>
      <c r="H11">
        <f t="shared" ca="1" si="1"/>
        <v>67</v>
      </c>
      <c r="I11" s="45">
        <f>VLOOKUP(E11,'נתוני עזר'!$A$17:$E$26,5,0)*F11</f>
        <v>1376.5</v>
      </c>
      <c r="J11" t="str">
        <f t="shared" si="2"/>
        <v>ספטמבר</v>
      </c>
      <c r="K11" s="12">
        <f t="shared" si="3"/>
        <v>28748</v>
      </c>
      <c r="M11" s="51">
        <f t="shared" si="0"/>
        <v>1238.8499999999999</v>
      </c>
    </row>
    <row r="12" spans="1:19" x14ac:dyDescent="0.25">
      <c r="A12" s="2">
        <v>3090.420823840107</v>
      </c>
      <c r="B12" s="4" t="s">
        <v>32</v>
      </c>
      <c r="C12" t="s">
        <v>9</v>
      </c>
      <c r="D12" s="12">
        <v>21247</v>
      </c>
      <c r="E12" t="s">
        <v>21</v>
      </c>
      <c r="F12" s="6">
        <v>10173</v>
      </c>
      <c r="G12" s="44">
        <f>F12-VLOOKUP(E12,'נתוני עזר'!$A$17:$E$26,3,0)</f>
        <v>613</v>
      </c>
      <c r="H12">
        <f t="shared" ca="1" si="1"/>
        <v>66</v>
      </c>
      <c r="I12" s="45">
        <f>VLOOKUP(E12,'נתוני עזר'!$A$17:$E$26,5,0)*F12</f>
        <v>1119.03</v>
      </c>
      <c r="J12" t="str">
        <f t="shared" si="2"/>
        <v>מרץ</v>
      </c>
      <c r="K12" s="12">
        <f t="shared" si="3"/>
        <v>28917</v>
      </c>
      <c r="M12" s="51">
        <f t="shared" si="0"/>
        <v>915.56999999999994</v>
      </c>
    </row>
    <row r="13" spans="1:19" x14ac:dyDescent="0.25">
      <c r="A13" s="2">
        <v>3145.3268746366139</v>
      </c>
      <c r="B13" s="4" t="s">
        <v>33</v>
      </c>
      <c r="C13" t="s">
        <v>0</v>
      </c>
      <c r="D13" s="12">
        <v>30273</v>
      </c>
      <c r="E13" t="s">
        <v>95</v>
      </c>
      <c r="F13" s="6">
        <v>6902</v>
      </c>
      <c r="G13" s="44">
        <f>F13-VLOOKUP(E13,'נתוני עזר'!$A$17:$E$26,3,0)</f>
        <v>1502</v>
      </c>
      <c r="H13">
        <f t="shared" ca="1" si="1"/>
        <v>42</v>
      </c>
      <c r="I13" s="45">
        <f>VLOOKUP(E13,'נתוני עזר'!$A$17:$E$26,5,0)*F13</f>
        <v>138.04</v>
      </c>
      <c r="J13" t="str">
        <f t="shared" si="2"/>
        <v>נובמבר</v>
      </c>
      <c r="K13" s="12">
        <f t="shared" si="3"/>
        <v>37943</v>
      </c>
      <c r="M13" s="51">
        <f t="shared" si="0"/>
        <v>621.17999999999995</v>
      </c>
    </row>
    <row r="14" spans="1:19" x14ac:dyDescent="0.25">
      <c r="A14" s="2">
        <v>3156.4759195312449</v>
      </c>
      <c r="B14" s="4" t="s">
        <v>34</v>
      </c>
      <c r="C14" t="s">
        <v>78</v>
      </c>
      <c r="D14" s="12">
        <v>21189</v>
      </c>
      <c r="E14" t="s">
        <v>74</v>
      </c>
      <c r="F14" s="6">
        <v>19171</v>
      </c>
      <c r="G14" s="44">
        <f>F14-VLOOKUP(E14,'נתוני עזר'!$A$17:$E$26,3,0)</f>
        <v>14301</v>
      </c>
      <c r="H14">
        <f t="shared" ca="1" si="1"/>
        <v>66</v>
      </c>
      <c r="I14" s="45">
        <f>VLOOKUP(E14,'נתוני עזר'!$A$17:$E$26,5,0)*F14</f>
        <v>2300.52</v>
      </c>
      <c r="J14" t="str">
        <f t="shared" si="2"/>
        <v>ינואר</v>
      </c>
      <c r="K14" s="12">
        <f t="shared" si="3"/>
        <v>28859</v>
      </c>
      <c r="M14" s="51">
        <f t="shared" si="0"/>
        <v>1725.3899999999999</v>
      </c>
    </row>
    <row r="15" spans="1:19" x14ac:dyDescent="0.25">
      <c r="A15" s="2">
        <v>3160.2182465885835</v>
      </c>
      <c r="B15" s="4" t="s">
        <v>35</v>
      </c>
      <c r="C15" s="8" t="s">
        <v>1</v>
      </c>
      <c r="D15" s="12">
        <v>27838</v>
      </c>
      <c r="E15" t="s">
        <v>17</v>
      </c>
      <c r="F15" s="6">
        <v>29918</v>
      </c>
      <c r="G15" s="44">
        <f>F15-VLOOKUP(E15,'נתוני עזר'!$A$17:$E$26,3,0)</f>
        <v>17918</v>
      </c>
      <c r="H15">
        <f t="shared" ca="1" si="1"/>
        <v>48</v>
      </c>
      <c r="I15" s="45">
        <f>VLOOKUP(E15,'נתוני עזר'!$A$17:$E$26,5,0)*F15</f>
        <v>897.54</v>
      </c>
      <c r="J15" t="str">
        <f t="shared" si="2"/>
        <v>מרץ</v>
      </c>
      <c r="K15" s="12">
        <f t="shared" si="3"/>
        <v>35508</v>
      </c>
      <c r="M15" s="51">
        <f t="shared" si="0"/>
        <v>4470.8568072642393</v>
      </c>
    </row>
    <row r="16" spans="1:19" x14ac:dyDescent="0.25">
      <c r="A16" s="2">
        <v>3297.5178870511404</v>
      </c>
      <c r="B16" s="4" t="s">
        <v>36</v>
      </c>
      <c r="C16" t="s">
        <v>4</v>
      </c>
      <c r="D16" s="12">
        <v>21511</v>
      </c>
      <c r="E16" t="s">
        <v>74</v>
      </c>
      <c r="F16" s="6">
        <v>10665</v>
      </c>
      <c r="G16" s="44">
        <f>F16-VLOOKUP(E16,'נתוני עזר'!$A$17:$E$26,3,0)</f>
        <v>5795</v>
      </c>
      <c r="H16">
        <f t="shared" ca="1" si="1"/>
        <v>66</v>
      </c>
      <c r="I16" s="45">
        <f>VLOOKUP(E16,'נתוני עזר'!$A$17:$E$26,5,0)*F16</f>
        <v>1279.8</v>
      </c>
      <c r="J16" t="str">
        <f t="shared" si="2"/>
        <v>נובמבר</v>
      </c>
      <c r="K16" s="12">
        <f t="shared" si="3"/>
        <v>29181</v>
      </c>
      <c r="M16" s="51">
        <f t="shared" si="0"/>
        <v>959.84999999999991</v>
      </c>
    </row>
    <row r="17" spans="1:17" x14ac:dyDescent="0.25">
      <c r="A17" s="2">
        <v>3490.148164198898</v>
      </c>
      <c r="B17" s="4" t="s">
        <v>37</v>
      </c>
      <c r="C17" t="s">
        <v>1</v>
      </c>
      <c r="D17" s="12">
        <v>28374</v>
      </c>
      <c r="E17" t="s">
        <v>74</v>
      </c>
      <c r="F17" s="6">
        <v>15631</v>
      </c>
      <c r="G17" s="44">
        <f>F17-VLOOKUP(E17,'נתוני עזר'!$A$17:$E$26,3,0)</f>
        <v>10761</v>
      </c>
      <c r="H17">
        <f t="shared" ca="1" si="1"/>
        <v>47</v>
      </c>
      <c r="I17" s="45">
        <f>VLOOKUP(E17,'נתוני עזר'!$A$17:$E$26,5,0)*F17</f>
        <v>1875.72</v>
      </c>
      <c r="J17" t="str">
        <f t="shared" si="2"/>
        <v>ספטמבר</v>
      </c>
      <c r="K17" s="12">
        <f t="shared" si="3"/>
        <v>36044</v>
      </c>
      <c r="M17" s="51">
        <f t="shared" si="0"/>
        <v>1406.79</v>
      </c>
    </row>
    <row r="18" spans="1:17" x14ac:dyDescent="0.25">
      <c r="A18" s="2">
        <v>3951.1518512225789</v>
      </c>
      <c r="B18" s="4" t="s">
        <v>38</v>
      </c>
      <c r="C18" t="s">
        <v>2</v>
      </c>
      <c r="D18" s="12">
        <v>17621</v>
      </c>
      <c r="E18" t="s">
        <v>19</v>
      </c>
      <c r="F18" s="6">
        <v>29169</v>
      </c>
      <c r="G18" s="44">
        <f>F18-VLOOKUP(E18,'נתוני עזר'!$A$17:$E$26,3,0)</f>
        <v>25669</v>
      </c>
      <c r="H18">
        <f t="shared" ca="1" si="1"/>
        <v>76</v>
      </c>
      <c r="I18" s="45">
        <f>VLOOKUP(E18,'נתוני עזר'!$A$17:$E$26,5,0)*F18</f>
        <v>2625.21</v>
      </c>
      <c r="J18" t="str">
        <f t="shared" si="2"/>
        <v>מרץ</v>
      </c>
      <c r="K18" s="12">
        <f t="shared" si="3"/>
        <v>25291</v>
      </c>
      <c r="M18" s="51">
        <f t="shared" si="0"/>
        <v>1458.45</v>
      </c>
    </row>
    <row r="19" spans="1:17" x14ac:dyDescent="0.25">
      <c r="A19" s="2">
        <v>3981.0643893560832</v>
      </c>
      <c r="B19" s="4" t="s">
        <v>39</v>
      </c>
      <c r="C19" t="s">
        <v>0</v>
      </c>
      <c r="D19" s="12">
        <v>28461</v>
      </c>
      <c r="E19" t="s">
        <v>20</v>
      </c>
      <c r="F19" s="6">
        <v>30842</v>
      </c>
      <c r="G19" s="44">
        <f>F19-VLOOKUP(E19,'נתוני עזר'!$A$17:$E$26,3,0)</f>
        <v>25042</v>
      </c>
      <c r="H19">
        <f t="shared" ca="1" si="1"/>
        <v>47</v>
      </c>
      <c r="I19" s="45">
        <f>VLOOKUP(E19,'נתוני עזר'!$A$17:$E$26,5,0)*F19</f>
        <v>4626.3</v>
      </c>
      <c r="J19" t="str">
        <f t="shared" si="2"/>
        <v>דצמבר</v>
      </c>
      <c r="K19" s="12">
        <f t="shared" si="3"/>
        <v>36131</v>
      </c>
      <c r="M19" s="51">
        <f t="shared" si="0"/>
        <v>1542.1000000000001</v>
      </c>
    </row>
    <row r="20" spans="1:17" x14ac:dyDescent="0.25">
      <c r="A20" s="2">
        <v>4087.2033564583849</v>
      </c>
      <c r="B20" s="4" t="s">
        <v>40</v>
      </c>
      <c r="C20" t="s">
        <v>78</v>
      </c>
      <c r="D20" s="12">
        <v>28785</v>
      </c>
      <c r="E20" t="s">
        <v>22</v>
      </c>
      <c r="F20" s="6">
        <v>24072</v>
      </c>
      <c r="G20" s="44">
        <f>F20-VLOOKUP(E20,'נתוני עזר'!$A$17:$E$26,3,0)</f>
        <v>19952</v>
      </c>
      <c r="H20">
        <f t="shared" ca="1" si="1"/>
        <v>46</v>
      </c>
      <c r="I20" s="45">
        <f>VLOOKUP(E20,'נתוני עזר'!$A$17:$E$26,5,0)*F20</f>
        <v>1203.6000000000001</v>
      </c>
      <c r="J20" t="str">
        <f t="shared" si="2"/>
        <v>אוקטובר</v>
      </c>
      <c r="K20" s="12">
        <f t="shared" si="3"/>
        <v>36455</v>
      </c>
      <c r="M20" s="51">
        <f t="shared" si="0"/>
        <v>3597.2479799607181</v>
      </c>
    </row>
    <row r="21" spans="1:17" x14ac:dyDescent="0.25">
      <c r="A21" s="2">
        <v>4190.9241889182576</v>
      </c>
      <c r="B21" s="4" t="s">
        <v>41</v>
      </c>
      <c r="C21" t="s">
        <v>4</v>
      </c>
      <c r="D21" s="12">
        <v>27063</v>
      </c>
      <c r="E21" t="s">
        <v>16</v>
      </c>
      <c r="F21" s="6">
        <v>18631</v>
      </c>
      <c r="G21" s="44">
        <f>F21-VLOOKUP(E21,'נתוני עזר'!$A$17:$E$26,3,0)</f>
        <v>6031</v>
      </c>
      <c r="H21">
        <f t="shared" ca="1" si="1"/>
        <v>50</v>
      </c>
      <c r="I21" s="45">
        <f>VLOOKUP(E21,'נתוני עזר'!$A$17:$E$26,5,0)*F21</f>
        <v>1490.48</v>
      </c>
      <c r="J21" t="str">
        <f t="shared" si="2"/>
        <v>פברואר</v>
      </c>
      <c r="K21" s="12">
        <f t="shared" si="3"/>
        <v>34733</v>
      </c>
      <c r="M21" s="51">
        <f t="shared" si="0"/>
        <v>1676.79</v>
      </c>
    </row>
    <row r="22" spans="1:17" x14ac:dyDescent="0.25">
      <c r="A22" s="2">
        <v>4197.6322932540324</v>
      </c>
      <c r="B22" s="4" t="s">
        <v>42</v>
      </c>
      <c r="C22" t="s">
        <v>3</v>
      </c>
      <c r="D22" s="12">
        <v>23072</v>
      </c>
      <c r="E22" t="s">
        <v>74</v>
      </c>
      <c r="F22" s="6">
        <v>17510</v>
      </c>
      <c r="G22" s="44">
        <f>F22-VLOOKUP(E22,'נתוני עזר'!$A$17:$E$26,3,0)</f>
        <v>12640</v>
      </c>
      <c r="H22">
        <f t="shared" ca="1" si="1"/>
        <v>61</v>
      </c>
      <c r="I22" s="45">
        <f>VLOOKUP(E22,'נתוני עזר'!$A$17:$E$26,5,0)*F22</f>
        <v>2101.1999999999998</v>
      </c>
      <c r="J22" t="str">
        <f t="shared" si="2"/>
        <v>מרץ</v>
      </c>
      <c r="K22" s="12">
        <f t="shared" si="3"/>
        <v>30743</v>
      </c>
      <c r="M22" s="51">
        <f t="shared" si="0"/>
        <v>1575.8999999999999</v>
      </c>
    </row>
    <row r="23" spans="1:17" x14ac:dyDescent="0.25">
      <c r="A23" s="2">
        <v>4256.1963920837215</v>
      </c>
      <c r="B23" s="4" t="s">
        <v>43</v>
      </c>
      <c r="C23" t="s">
        <v>0</v>
      </c>
      <c r="D23" s="12">
        <v>24738</v>
      </c>
      <c r="E23" t="s">
        <v>18</v>
      </c>
      <c r="F23" s="6">
        <v>8277</v>
      </c>
      <c r="G23" s="44">
        <f>F23-VLOOKUP(E23,'נתוני עזר'!$A$17:$E$26,3,0)</f>
        <v>4027</v>
      </c>
      <c r="H23">
        <f t="shared" ca="1" si="1"/>
        <v>57</v>
      </c>
      <c r="I23" s="45">
        <f>VLOOKUP(E23,'נתוני עזר'!$A$17:$E$26,5,0)*F23</f>
        <v>827.7</v>
      </c>
      <c r="J23" t="str">
        <f t="shared" si="2"/>
        <v>ספטמבר</v>
      </c>
      <c r="K23" s="12">
        <f t="shared" si="3"/>
        <v>32409</v>
      </c>
      <c r="M23" s="51">
        <f t="shared" si="0"/>
        <v>744.93</v>
      </c>
      <c r="Q23" s="11" t="s">
        <v>122</v>
      </c>
    </row>
    <row r="24" spans="1:17" x14ac:dyDescent="0.25">
      <c r="A24" s="2">
        <v>4313.5180392088723</v>
      </c>
      <c r="B24" s="4" t="s">
        <v>44</v>
      </c>
      <c r="C24" t="s">
        <v>0</v>
      </c>
      <c r="D24" s="12">
        <v>27382</v>
      </c>
      <c r="E24" t="s">
        <v>19</v>
      </c>
      <c r="F24" s="6">
        <v>21798</v>
      </c>
      <c r="G24" s="44">
        <f>F24-VLOOKUP(E24,'נתוני עזר'!$A$17:$E$26,3,0)</f>
        <v>18298</v>
      </c>
      <c r="H24">
        <f t="shared" ca="1" si="1"/>
        <v>50</v>
      </c>
      <c r="I24" s="45">
        <f>VLOOKUP(E24,'נתוני עזר'!$A$17:$E$26,5,0)*F24</f>
        <v>1961.82</v>
      </c>
      <c r="J24" t="str">
        <f t="shared" si="2"/>
        <v>דצמבר</v>
      </c>
      <c r="K24" s="12">
        <f t="shared" si="3"/>
        <v>35052</v>
      </c>
      <c r="M24" s="51">
        <f t="shared" si="0"/>
        <v>1089.9000000000001</v>
      </c>
      <c r="Q24" s="11" t="s">
        <v>123</v>
      </c>
    </row>
    <row r="25" spans="1:17" x14ac:dyDescent="0.25">
      <c r="A25" s="2">
        <v>4475.2944791827695</v>
      </c>
      <c r="B25" s="4" t="s">
        <v>45</v>
      </c>
      <c r="C25" t="s">
        <v>4</v>
      </c>
      <c r="D25" s="12">
        <v>28873</v>
      </c>
      <c r="E25" t="s">
        <v>20</v>
      </c>
      <c r="F25" s="6">
        <v>28794</v>
      </c>
      <c r="G25" s="44">
        <f>F25-VLOOKUP(E25,'נתוני עזר'!$A$17:$E$26,3,0)</f>
        <v>22994</v>
      </c>
      <c r="H25">
        <f t="shared" ca="1" si="1"/>
        <v>45</v>
      </c>
      <c r="I25" s="45">
        <f>VLOOKUP(E25,'נתוני עזר'!$A$17:$E$26,5,0)*F25</f>
        <v>4319.0999999999995</v>
      </c>
      <c r="J25" t="str">
        <f t="shared" si="2"/>
        <v>ינואר</v>
      </c>
      <c r="K25" s="12">
        <f t="shared" si="3"/>
        <v>36543</v>
      </c>
      <c r="M25" s="51">
        <f t="shared" si="0"/>
        <v>1439.7</v>
      </c>
      <c r="Q25" s="11" t="s">
        <v>124</v>
      </c>
    </row>
    <row r="26" spans="1:17" x14ac:dyDescent="0.25">
      <c r="A26" s="2">
        <v>4498.2944791827704</v>
      </c>
      <c r="B26" s="4" t="s">
        <v>90</v>
      </c>
      <c r="C26" s="8" t="s">
        <v>1</v>
      </c>
      <c r="D26" s="12">
        <v>29024</v>
      </c>
      <c r="E26" t="s">
        <v>20</v>
      </c>
      <c r="F26" s="6">
        <v>32123</v>
      </c>
      <c r="G26" s="44">
        <f>F26-VLOOKUP(E26,'נתוני עזר'!$A$17:$E$26,3,0)</f>
        <v>26323</v>
      </c>
      <c r="H26">
        <f t="shared" ca="1" si="1"/>
        <v>45</v>
      </c>
      <c r="I26" s="45">
        <f>VLOOKUP(E26,'נתוני עזר'!$A$17:$E$26,5,0)*F26</f>
        <v>4818.45</v>
      </c>
      <c r="J26" t="str">
        <f t="shared" si="2"/>
        <v>יוני</v>
      </c>
      <c r="K26" s="12">
        <f t="shared" si="3"/>
        <v>36695</v>
      </c>
      <c r="M26" s="51">
        <f t="shared" si="0"/>
        <v>1606.15</v>
      </c>
    </row>
    <row r="27" spans="1:17" x14ac:dyDescent="0.25">
      <c r="A27" s="2">
        <v>5087.2033564583799</v>
      </c>
      <c r="B27" s="4" t="s">
        <v>86</v>
      </c>
      <c r="C27" t="s">
        <v>78</v>
      </c>
      <c r="D27" s="12">
        <v>29181</v>
      </c>
      <c r="E27" t="s">
        <v>21</v>
      </c>
      <c r="F27" s="6">
        <v>27152</v>
      </c>
      <c r="G27" s="44">
        <f>F27-VLOOKUP(E27,'נתוני עזר'!$A$17:$E$26,3,0)</f>
        <v>17592</v>
      </c>
      <c r="H27">
        <f t="shared" ca="1" si="1"/>
        <v>45</v>
      </c>
      <c r="I27" s="45">
        <f>VLOOKUP(E27,'נתוני עזר'!$A$17:$E$26,5,0)*F27</f>
        <v>2986.72</v>
      </c>
      <c r="J27" t="str">
        <f t="shared" si="2"/>
        <v>נובמבר</v>
      </c>
      <c r="K27" s="12">
        <f t="shared" si="3"/>
        <v>36852</v>
      </c>
      <c r="M27" s="51">
        <f t="shared" si="0"/>
        <v>4057.5140059776263</v>
      </c>
    </row>
    <row r="28" spans="1:17" x14ac:dyDescent="0.25">
      <c r="A28" s="2">
        <v>5188.9696066901442</v>
      </c>
      <c r="B28" s="4" t="s">
        <v>46</v>
      </c>
      <c r="C28" t="s">
        <v>3</v>
      </c>
      <c r="D28" s="12">
        <v>27341</v>
      </c>
      <c r="E28" t="s">
        <v>73</v>
      </c>
      <c r="F28" s="6">
        <v>10391</v>
      </c>
      <c r="G28" s="44">
        <f>F28-VLOOKUP(E28,'נתוני עזר'!$A$17:$E$26,3,0)</f>
        <v>7091</v>
      </c>
      <c r="H28">
        <f t="shared" ca="1" si="1"/>
        <v>50</v>
      </c>
      <c r="I28" s="45">
        <f>VLOOKUP(E28,'נתוני עזר'!$A$17:$E$26,5,0)*F28</f>
        <v>2078.2000000000003</v>
      </c>
      <c r="J28" t="str">
        <f t="shared" si="2"/>
        <v>נובמבר</v>
      </c>
      <c r="K28" s="12">
        <f t="shared" si="3"/>
        <v>35011</v>
      </c>
      <c r="M28" s="51">
        <f t="shared" si="0"/>
        <v>935.18999999999994</v>
      </c>
    </row>
    <row r="29" spans="1:17" x14ac:dyDescent="0.25">
      <c r="A29" s="2">
        <v>5445.6134761924386</v>
      </c>
      <c r="B29" s="4" t="s">
        <v>47</v>
      </c>
      <c r="C29" t="s">
        <v>78</v>
      </c>
      <c r="D29" s="12">
        <v>21576</v>
      </c>
      <c r="E29" t="s">
        <v>74</v>
      </c>
      <c r="F29" s="6">
        <v>20690</v>
      </c>
      <c r="G29" s="44">
        <f>F29-VLOOKUP(E29,'נתוני עזר'!$A$17:$E$26,3,0)</f>
        <v>15820</v>
      </c>
      <c r="H29">
        <f t="shared" ca="1" si="1"/>
        <v>65</v>
      </c>
      <c r="I29" s="45">
        <f>VLOOKUP(E29,'נתוני עזר'!$A$17:$E$26,5,0)*F29</f>
        <v>2482.7999999999997</v>
      </c>
      <c r="J29" t="str">
        <f t="shared" si="2"/>
        <v>ינואר</v>
      </c>
      <c r="K29" s="12">
        <f t="shared" si="3"/>
        <v>29246</v>
      </c>
      <c r="M29" s="51">
        <f t="shared" si="0"/>
        <v>1862.1</v>
      </c>
    </row>
    <row r="30" spans="1:17" x14ac:dyDescent="0.25">
      <c r="A30" s="2">
        <v>5528.8671080075383</v>
      </c>
      <c r="B30" s="4" t="s">
        <v>48</v>
      </c>
      <c r="C30" t="s">
        <v>0</v>
      </c>
      <c r="D30" s="12">
        <v>23603</v>
      </c>
      <c r="E30" t="s">
        <v>21</v>
      </c>
      <c r="F30" s="6">
        <v>10265</v>
      </c>
      <c r="G30" s="44">
        <f>F30-VLOOKUP(E30,'נתוני עזר'!$A$17:$E$26,3,0)</f>
        <v>705</v>
      </c>
      <c r="H30">
        <f t="shared" ca="1" si="1"/>
        <v>60</v>
      </c>
      <c r="I30" s="45">
        <f>VLOOKUP(E30,'נתוני עזר'!$A$17:$E$26,5,0)*F30</f>
        <v>1129.1500000000001</v>
      </c>
      <c r="J30" t="str">
        <f t="shared" si="2"/>
        <v>אוגוסט</v>
      </c>
      <c r="K30" s="12">
        <f t="shared" si="3"/>
        <v>31273</v>
      </c>
      <c r="M30" s="51">
        <f t="shared" si="0"/>
        <v>923.84999999999991</v>
      </c>
    </row>
    <row r="31" spans="1:17" x14ac:dyDescent="0.25">
      <c r="A31" s="2">
        <v>5564.926415035563</v>
      </c>
      <c r="B31" s="4" t="s">
        <v>49</v>
      </c>
      <c r="C31" t="s">
        <v>3</v>
      </c>
      <c r="D31" s="12">
        <v>26391</v>
      </c>
      <c r="E31" t="s">
        <v>95</v>
      </c>
      <c r="F31" s="6">
        <v>9733</v>
      </c>
      <c r="G31" s="44">
        <f>F31-VLOOKUP(E31,'נתוני עזר'!$A$17:$E$26,3,0)</f>
        <v>4333</v>
      </c>
      <c r="H31">
        <f t="shared" ca="1" si="1"/>
        <v>52</v>
      </c>
      <c r="I31" s="45">
        <f>VLOOKUP(E31,'נתוני עזר'!$A$17:$E$26,5,0)*F31</f>
        <v>194.66</v>
      </c>
      <c r="J31" t="str">
        <f t="shared" si="2"/>
        <v>אפריל</v>
      </c>
      <c r="K31" s="12">
        <f t="shared" si="3"/>
        <v>34061</v>
      </c>
      <c r="M31" s="51">
        <f t="shared" si="0"/>
        <v>875.96999999999991</v>
      </c>
    </row>
    <row r="32" spans="1:17" x14ac:dyDescent="0.25">
      <c r="A32" s="2">
        <v>5569.2224507995425</v>
      </c>
      <c r="B32" s="4" t="s">
        <v>50</v>
      </c>
      <c r="C32" t="s">
        <v>2</v>
      </c>
      <c r="D32" s="12">
        <v>27746</v>
      </c>
      <c r="E32" t="s">
        <v>74</v>
      </c>
      <c r="F32" s="6">
        <v>6005</v>
      </c>
      <c r="G32" s="44">
        <f>F32-VLOOKUP(E32,'נתוני עזר'!$A$17:$E$26,3,0)</f>
        <v>1135</v>
      </c>
      <c r="H32">
        <f t="shared" ca="1" si="1"/>
        <v>49</v>
      </c>
      <c r="I32" s="45">
        <f>VLOOKUP(E32,'נתוני עזר'!$A$17:$E$26,5,0)*F32</f>
        <v>720.6</v>
      </c>
      <c r="J32" t="str">
        <f t="shared" si="2"/>
        <v>דצמבר</v>
      </c>
      <c r="K32" s="12">
        <f t="shared" si="3"/>
        <v>35417</v>
      </c>
      <c r="M32" s="51">
        <f t="shared" si="0"/>
        <v>540.44999999999993</v>
      </c>
    </row>
    <row r="33" spans="1:13" x14ac:dyDescent="0.25">
      <c r="A33" s="2">
        <v>5875</v>
      </c>
      <c r="B33" s="4" t="s">
        <v>51</v>
      </c>
      <c r="C33" t="s">
        <v>78</v>
      </c>
      <c r="D33" s="12">
        <v>19512</v>
      </c>
      <c r="E33" t="s">
        <v>18</v>
      </c>
      <c r="F33" s="6">
        <v>29187</v>
      </c>
      <c r="G33" s="44">
        <f>F33-VLOOKUP(E33,'נתוני עזר'!$A$17:$E$26,3,0)</f>
        <v>24937</v>
      </c>
      <c r="H33">
        <f t="shared" ca="1" si="1"/>
        <v>71</v>
      </c>
      <c r="I33" s="45">
        <f>VLOOKUP(E33,'נתוני עזר'!$A$17:$E$26,5,0)*F33</f>
        <v>2918.7000000000003</v>
      </c>
      <c r="J33" t="str">
        <f t="shared" si="2"/>
        <v>יוני</v>
      </c>
      <c r="K33" s="12">
        <f t="shared" si="3"/>
        <v>27182</v>
      </c>
      <c r="M33" s="51">
        <f t="shared" si="0"/>
        <v>4361.6183445959405</v>
      </c>
    </row>
    <row r="34" spans="1:13" x14ac:dyDescent="0.25">
      <c r="A34" s="2">
        <v>6407.4963399657054</v>
      </c>
      <c r="B34" s="4" t="s">
        <v>52</v>
      </c>
      <c r="C34" t="s">
        <v>2</v>
      </c>
      <c r="D34" s="12">
        <v>29818</v>
      </c>
      <c r="E34" t="s">
        <v>95</v>
      </c>
      <c r="F34" s="6">
        <v>30765</v>
      </c>
      <c r="G34" s="44">
        <f>F34-VLOOKUP(E34,'נתוני עזר'!$A$17:$E$26,3,0)</f>
        <v>25365</v>
      </c>
      <c r="H34">
        <f t="shared" ca="1" si="1"/>
        <v>43</v>
      </c>
      <c r="I34" s="45">
        <f>VLOOKUP(E34,'נתוני עזר'!$A$17:$E$26,5,0)*F34</f>
        <v>615.30000000000007</v>
      </c>
      <c r="J34" t="str">
        <f t="shared" si="2"/>
        <v>אוגוסט</v>
      </c>
      <c r="K34" s="12">
        <f t="shared" si="3"/>
        <v>37488</v>
      </c>
      <c r="M34" s="51">
        <f t="shared" ref="M34:M58" si="4">IF(OR(E34=$L$62,E34=$L$63),$N$62*F34,IF(F34&lt;$L$66,$N$66*F34,$N$69*F34))</f>
        <v>4597.4299644188886</v>
      </c>
    </row>
    <row r="35" spans="1:13" x14ac:dyDescent="0.25">
      <c r="A35" s="2">
        <v>6421</v>
      </c>
      <c r="B35" s="4" t="s">
        <v>92</v>
      </c>
      <c r="C35" t="s">
        <v>4</v>
      </c>
      <c r="D35" s="12">
        <v>30970</v>
      </c>
      <c r="E35" t="s">
        <v>17</v>
      </c>
      <c r="F35" s="6">
        <v>12110</v>
      </c>
      <c r="G35" s="44">
        <f>F35-VLOOKUP(E35,'נתוני עזר'!$A$17:$E$26,3,0)</f>
        <v>110</v>
      </c>
      <c r="H35">
        <f t="shared" ca="1" si="1"/>
        <v>40</v>
      </c>
      <c r="I35" s="45">
        <f>VLOOKUP(E35,'נתוני עזר'!$A$17:$E$26,5,0)*F35</f>
        <v>363.3</v>
      </c>
      <c r="J35" t="str">
        <f t="shared" si="2"/>
        <v>אוקטובר</v>
      </c>
      <c r="K35" s="12">
        <f t="shared" si="3"/>
        <v>38640</v>
      </c>
      <c r="M35" s="51">
        <f t="shared" si="4"/>
        <v>1089.8999999999999</v>
      </c>
    </row>
    <row r="36" spans="1:13" x14ac:dyDescent="0.25">
      <c r="A36" s="2">
        <v>6576.8921943393761</v>
      </c>
      <c r="B36" s="4" t="s">
        <v>53</v>
      </c>
      <c r="C36" t="s">
        <v>78</v>
      </c>
      <c r="D36" s="12">
        <v>27317</v>
      </c>
      <c r="E36" t="s">
        <v>22</v>
      </c>
      <c r="F36" s="6">
        <v>12810</v>
      </c>
      <c r="G36" s="44">
        <f>F36-VLOOKUP(E36,'נתוני עזר'!$A$17:$E$26,3,0)</f>
        <v>8690</v>
      </c>
      <c r="H36">
        <f t="shared" ca="1" si="1"/>
        <v>50</v>
      </c>
      <c r="I36" s="45">
        <f>VLOOKUP(E36,'נתוני עזר'!$A$17:$E$26,5,0)*F36</f>
        <v>640.5</v>
      </c>
      <c r="J36" t="str">
        <f t="shared" si="2"/>
        <v>אוקטובר</v>
      </c>
      <c r="K36" s="12">
        <f t="shared" si="3"/>
        <v>34987</v>
      </c>
      <c r="M36" s="51">
        <f t="shared" si="4"/>
        <v>1152.8999999999999</v>
      </c>
    </row>
    <row r="37" spans="1:13" x14ac:dyDescent="0.25">
      <c r="A37" s="2">
        <v>6654.5812189164899</v>
      </c>
      <c r="B37" s="4" t="s">
        <v>54</v>
      </c>
      <c r="C37" t="s">
        <v>4</v>
      </c>
      <c r="D37" s="12">
        <v>29639</v>
      </c>
      <c r="E37" t="s">
        <v>16</v>
      </c>
      <c r="F37" s="6">
        <v>22455</v>
      </c>
      <c r="G37" s="44">
        <f>F37-VLOOKUP(E37,'נתוני עזר'!$A$17:$E$26,3,0)</f>
        <v>9855</v>
      </c>
      <c r="H37">
        <f t="shared" ca="1" si="1"/>
        <v>43</v>
      </c>
      <c r="I37" s="45">
        <f>VLOOKUP(E37,'נתוני עזר'!$A$17:$E$26,5,0)*F37</f>
        <v>1796.4</v>
      </c>
      <c r="J37" t="str">
        <f t="shared" si="2"/>
        <v>פברואר</v>
      </c>
      <c r="K37" s="12">
        <f t="shared" si="3"/>
        <v>37309</v>
      </c>
      <c r="M37" s="51">
        <f t="shared" si="4"/>
        <v>2020.9499999999998</v>
      </c>
    </row>
    <row r="38" spans="1:13" x14ac:dyDescent="0.25">
      <c r="A38" s="2">
        <v>6812</v>
      </c>
      <c r="B38" s="4" t="s">
        <v>91</v>
      </c>
      <c r="C38" t="s">
        <v>3</v>
      </c>
      <c r="D38" s="12">
        <v>27348</v>
      </c>
      <c r="E38" t="s">
        <v>18</v>
      </c>
      <c r="F38" s="6">
        <v>13450</v>
      </c>
      <c r="G38" s="44">
        <f>F38-VLOOKUP(E38,'נתוני עזר'!$A$17:$E$26,3,0)</f>
        <v>9200</v>
      </c>
      <c r="H38">
        <f t="shared" ca="1" si="1"/>
        <v>50</v>
      </c>
      <c r="I38" s="45">
        <f>VLOOKUP(E38,'נתוני עזר'!$A$17:$E$26,5,0)*F38</f>
        <v>1345</v>
      </c>
      <c r="J38" t="str">
        <f t="shared" si="2"/>
        <v>נובמבר</v>
      </c>
      <c r="K38" s="12">
        <f t="shared" si="3"/>
        <v>35018</v>
      </c>
      <c r="M38" s="51">
        <f t="shared" si="4"/>
        <v>1210.5</v>
      </c>
    </row>
    <row r="39" spans="1:13" x14ac:dyDescent="0.25">
      <c r="A39" s="2">
        <v>7097.5659769080594</v>
      </c>
      <c r="B39" s="4" t="s">
        <v>55</v>
      </c>
      <c r="C39" t="s">
        <v>0</v>
      </c>
      <c r="D39" s="12">
        <v>30809</v>
      </c>
      <c r="E39" t="s">
        <v>17</v>
      </c>
      <c r="F39" s="6">
        <v>33788</v>
      </c>
      <c r="G39" s="44">
        <f>F39-VLOOKUP(E39,'נתוני עזר'!$A$17:$E$26,3,0)</f>
        <v>21788</v>
      </c>
      <c r="H39">
        <f t="shared" ca="1" si="1"/>
        <v>40</v>
      </c>
      <c r="I39" s="45">
        <f>VLOOKUP(E39,'נתוני עזר'!$A$17:$E$26,5,0)*F39</f>
        <v>1013.64</v>
      </c>
      <c r="J39" t="str">
        <f t="shared" si="2"/>
        <v>מאי</v>
      </c>
      <c r="K39" s="12">
        <f t="shared" si="3"/>
        <v>38479</v>
      </c>
      <c r="M39" s="51">
        <f t="shared" si="4"/>
        <v>5049.1780802140556</v>
      </c>
    </row>
    <row r="40" spans="1:13" x14ac:dyDescent="0.25">
      <c r="A40" s="2">
        <v>7393.1387269796323</v>
      </c>
      <c r="B40" s="4" t="s">
        <v>56</v>
      </c>
      <c r="C40" t="s">
        <v>3</v>
      </c>
      <c r="D40" s="12">
        <v>25245</v>
      </c>
      <c r="E40" t="s">
        <v>18</v>
      </c>
      <c r="F40" s="6">
        <v>4592</v>
      </c>
      <c r="G40" s="44">
        <f>F40-VLOOKUP(E40,'נתוני עזר'!$A$17:$E$26,3,0)</f>
        <v>342</v>
      </c>
      <c r="H40">
        <f t="shared" ca="1" si="1"/>
        <v>55</v>
      </c>
      <c r="I40" s="45">
        <f>VLOOKUP(E40,'נתוני עזר'!$A$17:$E$26,5,0)*F40</f>
        <v>459.20000000000005</v>
      </c>
      <c r="J40" t="str">
        <f t="shared" si="2"/>
        <v>פברואר</v>
      </c>
      <c r="K40" s="12">
        <f t="shared" si="3"/>
        <v>32915</v>
      </c>
      <c r="M40" s="51">
        <f t="shared" si="4"/>
        <v>413.28</v>
      </c>
    </row>
    <row r="41" spans="1:13" x14ac:dyDescent="0.25">
      <c r="A41" s="2">
        <v>7428.7982407642721</v>
      </c>
      <c r="B41" s="4" t="s">
        <v>57</v>
      </c>
      <c r="C41" t="s">
        <v>78</v>
      </c>
      <c r="D41" s="12">
        <v>21649</v>
      </c>
      <c r="E41" t="s">
        <v>19</v>
      </c>
      <c r="F41" s="6">
        <v>8842</v>
      </c>
      <c r="G41" s="44">
        <f>F41-VLOOKUP(E41,'נתוני עזר'!$A$17:$E$26,3,0)</f>
        <v>5342</v>
      </c>
      <c r="H41">
        <f t="shared" ca="1" si="1"/>
        <v>65</v>
      </c>
      <c r="I41" s="45">
        <f>VLOOKUP(E41,'נתוני עזר'!$A$17:$E$26,5,0)*F41</f>
        <v>795.78</v>
      </c>
      <c r="J41" t="str">
        <f t="shared" si="2"/>
        <v>אפריל</v>
      </c>
      <c r="K41" s="12">
        <f t="shared" si="3"/>
        <v>29320</v>
      </c>
      <c r="M41" s="51">
        <f t="shared" si="4"/>
        <v>442.1</v>
      </c>
    </row>
    <row r="42" spans="1:13" x14ac:dyDescent="0.25">
      <c r="A42" s="2">
        <v>7761.2877229867236</v>
      </c>
      <c r="B42" s="4" t="s">
        <v>58</v>
      </c>
      <c r="C42" t="s">
        <v>3</v>
      </c>
      <c r="D42" s="12">
        <v>21967</v>
      </c>
      <c r="E42" t="s">
        <v>20</v>
      </c>
      <c r="F42" s="6">
        <v>14588</v>
      </c>
      <c r="G42" s="44">
        <f>F42-VLOOKUP(E42,'נתוני עזר'!$A$17:$E$26,3,0)</f>
        <v>8788</v>
      </c>
      <c r="H42">
        <f t="shared" ca="1" si="1"/>
        <v>64</v>
      </c>
      <c r="I42" s="45">
        <f>VLOOKUP(E42,'נתוני עזר'!$A$17:$E$26,5,0)*F42</f>
        <v>2188.1999999999998</v>
      </c>
      <c r="J42" t="str">
        <f t="shared" si="2"/>
        <v>פברואר</v>
      </c>
      <c r="K42" s="12">
        <f t="shared" si="3"/>
        <v>29638</v>
      </c>
      <c r="M42" s="51">
        <f t="shared" si="4"/>
        <v>729.40000000000009</v>
      </c>
    </row>
    <row r="43" spans="1:13" x14ac:dyDescent="0.25">
      <c r="A43" s="2">
        <v>7849.0083589429005</v>
      </c>
      <c r="B43" s="4" t="s">
        <v>59</v>
      </c>
      <c r="C43" t="s">
        <v>4</v>
      </c>
      <c r="D43" s="12">
        <v>22961</v>
      </c>
      <c r="E43" t="s">
        <v>73</v>
      </c>
      <c r="F43" s="6">
        <v>15144</v>
      </c>
      <c r="G43" s="44">
        <f>F43-VLOOKUP(E43,'נתוני עזר'!$A$17:$E$26,3,0)</f>
        <v>11844</v>
      </c>
      <c r="H43">
        <f t="shared" ca="1" si="1"/>
        <v>62</v>
      </c>
      <c r="I43" s="45">
        <f>VLOOKUP(E43,'נתוני עזר'!$A$17:$E$26,5,0)*F43</f>
        <v>3028.8</v>
      </c>
      <c r="J43" t="str">
        <f t="shared" si="2"/>
        <v>נובמבר</v>
      </c>
      <c r="K43" s="12">
        <f t="shared" si="3"/>
        <v>30631</v>
      </c>
      <c r="M43" s="51">
        <f t="shared" si="4"/>
        <v>1362.96</v>
      </c>
    </row>
    <row r="44" spans="1:13" x14ac:dyDescent="0.25">
      <c r="A44" s="2">
        <v>7860.1268116532465</v>
      </c>
      <c r="B44" s="4" t="s">
        <v>60</v>
      </c>
      <c r="C44" t="s">
        <v>4</v>
      </c>
      <c r="D44" s="12">
        <v>25657</v>
      </c>
      <c r="E44" t="s">
        <v>74</v>
      </c>
      <c r="F44" s="6">
        <v>20811</v>
      </c>
      <c r="G44" s="44">
        <f>F44-VLOOKUP(E44,'נתוני עזר'!$A$17:$E$26,3,0)</f>
        <v>15941</v>
      </c>
      <c r="H44">
        <f t="shared" ca="1" si="1"/>
        <v>54</v>
      </c>
      <c r="I44" s="45">
        <f>VLOOKUP(E44,'נתוני עזר'!$A$17:$E$26,5,0)*F44</f>
        <v>2497.3199999999997</v>
      </c>
      <c r="J44" t="str">
        <f t="shared" si="2"/>
        <v>מרץ</v>
      </c>
      <c r="K44" s="12">
        <f t="shared" si="3"/>
        <v>33327</v>
      </c>
      <c r="M44" s="51">
        <f t="shared" si="4"/>
        <v>1872.99</v>
      </c>
    </row>
    <row r="45" spans="1:13" x14ac:dyDescent="0.25">
      <c r="A45" s="2">
        <v>8063.2999472609608</v>
      </c>
      <c r="B45" s="4" t="s">
        <v>61</v>
      </c>
      <c r="C45" t="s">
        <v>78</v>
      </c>
      <c r="D45" s="12">
        <v>24042</v>
      </c>
      <c r="E45" t="s">
        <v>21</v>
      </c>
      <c r="F45" s="6">
        <v>26860</v>
      </c>
      <c r="G45" s="44">
        <f>F45-VLOOKUP(E45,'נתוני עזר'!$A$17:$E$26,3,0)</f>
        <v>17300</v>
      </c>
      <c r="H45">
        <f t="shared" ca="1" si="1"/>
        <v>59</v>
      </c>
      <c r="I45" s="45">
        <f>VLOOKUP(E45,'נתוני עזר'!$A$17:$E$26,5,0)*F45</f>
        <v>2954.6</v>
      </c>
      <c r="J45" t="str">
        <f t="shared" si="2"/>
        <v>אוקטובר</v>
      </c>
      <c r="K45" s="12">
        <f t="shared" si="3"/>
        <v>31712</v>
      </c>
      <c r="M45" s="51">
        <f t="shared" si="4"/>
        <v>4013.8783957188803</v>
      </c>
    </row>
    <row r="46" spans="1:13" x14ac:dyDescent="0.25">
      <c r="A46" s="2">
        <v>8093.0991011265087</v>
      </c>
      <c r="B46" s="4" t="s">
        <v>62</v>
      </c>
      <c r="C46" t="s">
        <v>0</v>
      </c>
      <c r="D46" s="12">
        <v>21782</v>
      </c>
      <c r="E46" t="s">
        <v>95</v>
      </c>
      <c r="F46" s="6">
        <v>33881</v>
      </c>
      <c r="G46" s="44">
        <f>F46-VLOOKUP(E46,'נתוני עזר'!$A$17:$E$26,3,0)</f>
        <v>28481</v>
      </c>
      <c r="H46">
        <f t="shared" ca="1" si="1"/>
        <v>65</v>
      </c>
      <c r="I46" s="45">
        <f>VLOOKUP(E46,'נתוני עזר'!$A$17:$E$26,5,0)*F46</f>
        <v>677.62</v>
      </c>
      <c r="J46" t="str">
        <f t="shared" si="2"/>
        <v>אוגוסט</v>
      </c>
      <c r="K46" s="12">
        <f t="shared" si="3"/>
        <v>29453</v>
      </c>
      <c r="M46" s="51">
        <f t="shared" si="4"/>
        <v>5063.0757232074229</v>
      </c>
    </row>
    <row r="47" spans="1:13" x14ac:dyDescent="0.25">
      <c r="A47" s="2">
        <v>8427.7217433330879</v>
      </c>
      <c r="B47" s="4" t="s">
        <v>63</v>
      </c>
      <c r="C47" t="s">
        <v>4</v>
      </c>
      <c r="D47" s="12">
        <v>26792</v>
      </c>
      <c r="E47" t="s">
        <v>21</v>
      </c>
      <c r="F47" s="6">
        <v>18234</v>
      </c>
      <c r="G47" s="44">
        <f>F47-VLOOKUP(E47,'נתוני עזר'!$A$17:$E$26,3,0)</f>
        <v>8674</v>
      </c>
      <c r="H47">
        <f t="shared" ca="1" si="1"/>
        <v>51</v>
      </c>
      <c r="I47" s="45">
        <f>VLOOKUP(E47,'נתוני עזר'!$A$17:$E$26,5,0)*F47</f>
        <v>2005.74</v>
      </c>
      <c r="J47" t="str">
        <f t="shared" si="2"/>
        <v>מאי</v>
      </c>
      <c r="K47" s="12">
        <f t="shared" si="3"/>
        <v>34462</v>
      </c>
      <c r="M47" s="51">
        <f t="shared" si="4"/>
        <v>1641.06</v>
      </c>
    </row>
    <row r="48" spans="1:13" x14ac:dyDescent="0.25">
      <c r="A48" s="2">
        <v>8547</v>
      </c>
      <c r="B48" s="4" t="s">
        <v>64</v>
      </c>
      <c r="C48" t="s">
        <v>2</v>
      </c>
      <c r="D48" s="12">
        <v>24625</v>
      </c>
      <c r="E48" t="s">
        <v>18</v>
      </c>
      <c r="F48" s="6">
        <v>8120</v>
      </c>
      <c r="G48" s="44">
        <f>F48-VLOOKUP(E48,'נתוני עזר'!$A$17:$E$26,3,0)</f>
        <v>3870</v>
      </c>
      <c r="H48">
        <f t="shared" ca="1" si="1"/>
        <v>57</v>
      </c>
      <c r="I48" s="45">
        <f>VLOOKUP(E48,'נתוני עזר'!$A$17:$E$26,5,0)*F48</f>
        <v>812</v>
      </c>
      <c r="J48" t="str">
        <f t="shared" si="2"/>
        <v>יוני</v>
      </c>
      <c r="K48" s="12">
        <f t="shared" si="3"/>
        <v>32296</v>
      </c>
      <c r="M48" s="51">
        <f t="shared" si="4"/>
        <v>730.8</v>
      </c>
    </row>
    <row r="49" spans="1:15" x14ac:dyDescent="0.25">
      <c r="A49" s="2">
        <v>8718.8407228966262</v>
      </c>
      <c r="B49" s="4" t="s">
        <v>65</v>
      </c>
      <c r="C49" t="s">
        <v>78</v>
      </c>
      <c r="D49" s="12">
        <v>19026</v>
      </c>
      <c r="E49" t="s">
        <v>22</v>
      </c>
      <c r="F49" s="6">
        <v>4933</v>
      </c>
      <c r="G49" s="44">
        <f>F49-VLOOKUP(E49,'נתוני עזר'!$A$17:$E$26,3,0)</f>
        <v>813</v>
      </c>
      <c r="H49">
        <f t="shared" ca="1" si="1"/>
        <v>72</v>
      </c>
      <c r="I49" s="45">
        <f>VLOOKUP(E49,'נתוני עזר'!$A$17:$E$26,5,0)*F49</f>
        <v>246.65</v>
      </c>
      <c r="J49" t="str">
        <f t="shared" si="2"/>
        <v>פברואר</v>
      </c>
      <c r="K49" s="12">
        <f t="shared" si="3"/>
        <v>26697</v>
      </c>
      <c r="M49" s="51">
        <f t="shared" si="4"/>
        <v>443.96999999999997</v>
      </c>
    </row>
    <row r="50" spans="1:15" x14ac:dyDescent="0.25">
      <c r="A50" s="2">
        <v>8729.5983466195758</v>
      </c>
      <c r="B50" s="4" t="s">
        <v>66</v>
      </c>
      <c r="C50" t="s">
        <v>2</v>
      </c>
      <c r="D50" s="12">
        <v>27445</v>
      </c>
      <c r="E50" t="s">
        <v>16</v>
      </c>
      <c r="F50" s="6">
        <v>30741</v>
      </c>
      <c r="G50" s="44">
        <f>F50-VLOOKUP(E50,'נתוני עזר'!$A$17:$E$26,3,0)</f>
        <v>18141</v>
      </c>
      <c r="H50">
        <f t="shared" ca="1" si="1"/>
        <v>49</v>
      </c>
      <c r="I50" s="45">
        <f>VLOOKUP(E50,'נתוני עזר'!$A$17:$E$26,5,0)*F50</f>
        <v>2459.2800000000002</v>
      </c>
      <c r="J50" t="str">
        <f t="shared" si="2"/>
        <v>פברואר</v>
      </c>
      <c r="K50" s="12">
        <f t="shared" si="3"/>
        <v>35115</v>
      </c>
      <c r="M50" s="51">
        <f t="shared" si="4"/>
        <v>4593.8434759044712</v>
      </c>
    </row>
    <row r="51" spans="1:15" x14ac:dyDescent="0.25">
      <c r="A51" s="2">
        <v>8732.5983466195794</v>
      </c>
      <c r="B51" s="4" t="s">
        <v>87</v>
      </c>
      <c r="C51" t="s">
        <v>88</v>
      </c>
      <c r="D51" s="12">
        <v>27445</v>
      </c>
      <c r="E51" t="s">
        <v>74</v>
      </c>
      <c r="F51" s="6">
        <v>30141</v>
      </c>
      <c r="G51" s="44">
        <f>F51-VLOOKUP(E51,'נתוני עזר'!$A$17:$E$26,3,0)</f>
        <v>25271</v>
      </c>
      <c r="H51">
        <f t="shared" ca="1" si="1"/>
        <v>49</v>
      </c>
      <c r="I51" s="45">
        <f>VLOOKUP(E51,'נתוני עזר'!$A$17:$E$26,5,0)*F51</f>
        <v>3616.92</v>
      </c>
      <c r="J51" t="str">
        <f t="shared" si="2"/>
        <v>פברואר</v>
      </c>
      <c r="K51" s="12">
        <f t="shared" si="3"/>
        <v>35115</v>
      </c>
      <c r="M51" s="51">
        <f t="shared" si="4"/>
        <v>4504.1812630440345</v>
      </c>
    </row>
    <row r="52" spans="1:15" x14ac:dyDescent="0.25">
      <c r="A52" s="2">
        <v>8956</v>
      </c>
      <c r="B52" s="4" t="s">
        <v>67</v>
      </c>
      <c r="C52" t="s">
        <v>4</v>
      </c>
      <c r="D52" s="12">
        <v>26813</v>
      </c>
      <c r="E52" t="s">
        <v>17</v>
      </c>
      <c r="F52" s="6">
        <v>17490</v>
      </c>
      <c r="G52" s="44">
        <f>F52-VLOOKUP(E52,'נתוני עזר'!$A$17:$E$26,3,0)</f>
        <v>5490</v>
      </c>
      <c r="H52">
        <f t="shared" ca="1" si="1"/>
        <v>51</v>
      </c>
      <c r="I52" s="45">
        <f>VLOOKUP(E52,'נתוני עזר'!$A$17:$E$26,5,0)*F52</f>
        <v>524.69999999999993</v>
      </c>
      <c r="J52" t="str">
        <f t="shared" si="2"/>
        <v>מאי</v>
      </c>
      <c r="K52" s="12">
        <f t="shared" si="3"/>
        <v>34483</v>
      </c>
      <c r="M52" s="51">
        <f t="shared" si="4"/>
        <v>1574.1</v>
      </c>
    </row>
    <row r="53" spans="1:15" x14ac:dyDescent="0.25">
      <c r="A53" s="2">
        <v>9222.3761600856978</v>
      </c>
      <c r="B53" s="4" t="s">
        <v>68</v>
      </c>
      <c r="C53" t="s">
        <v>0</v>
      </c>
      <c r="D53" s="12">
        <v>20925</v>
      </c>
      <c r="E53" t="s">
        <v>18</v>
      </c>
      <c r="F53" s="6">
        <v>25296</v>
      </c>
      <c r="G53" s="44">
        <f>F53-VLOOKUP(E53,'נתוני עזר'!$A$17:$E$26,3,0)</f>
        <v>21046</v>
      </c>
      <c r="H53">
        <f t="shared" ca="1" si="1"/>
        <v>67</v>
      </c>
      <c r="I53" s="45">
        <f>VLOOKUP(E53,'נתוני עזר'!$A$17:$E$26,5,0)*F53</f>
        <v>2529.6000000000004</v>
      </c>
      <c r="J53" t="str">
        <f t="shared" si="2"/>
        <v>אפריל</v>
      </c>
      <c r="K53" s="12">
        <f t="shared" si="3"/>
        <v>28595</v>
      </c>
      <c r="M53" s="51">
        <f t="shared" si="4"/>
        <v>3780.158894196009</v>
      </c>
    </row>
    <row r="54" spans="1:15" x14ac:dyDescent="0.25">
      <c r="A54" s="2">
        <v>9248.2992800173088</v>
      </c>
      <c r="B54" s="4" t="s">
        <v>69</v>
      </c>
      <c r="C54" t="s">
        <v>4</v>
      </c>
      <c r="D54" s="12">
        <v>28425</v>
      </c>
      <c r="E54" t="s">
        <v>19</v>
      </c>
      <c r="F54" s="6">
        <v>32258</v>
      </c>
      <c r="G54" s="44">
        <f>F54-VLOOKUP(E54,'נתוני עזר'!$A$17:$E$26,3,0)</f>
        <v>28758</v>
      </c>
      <c r="H54">
        <f t="shared" ca="1" si="1"/>
        <v>47</v>
      </c>
      <c r="I54" s="45">
        <f>VLOOKUP(E54,'נתוני עזר'!$A$17:$E$26,5,0)*F54</f>
        <v>2903.22</v>
      </c>
      <c r="J54" t="str">
        <f t="shared" si="2"/>
        <v>אוקטובר</v>
      </c>
      <c r="K54" s="12">
        <f t="shared" si="3"/>
        <v>36095</v>
      </c>
      <c r="M54" s="51">
        <f t="shared" si="4"/>
        <v>1612.9</v>
      </c>
    </row>
    <row r="55" spans="1:15" x14ac:dyDescent="0.25">
      <c r="A55" s="2">
        <v>9273.3895299480955</v>
      </c>
      <c r="B55" s="4" t="s">
        <v>85</v>
      </c>
      <c r="C55" t="s">
        <v>0</v>
      </c>
      <c r="D55" s="12">
        <v>31275</v>
      </c>
      <c r="E55" t="s">
        <v>20</v>
      </c>
      <c r="F55" s="6">
        <v>10126</v>
      </c>
      <c r="G55" s="44">
        <f>F55-VLOOKUP(E55,'נתוני עזר'!$A$17:$E$26,3,0)</f>
        <v>4326</v>
      </c>
      <c r="H55">
        <f t="shared" ca="1" si="1"/>
        <v>39</v>
      </c>
      <c r="I55" s="45">
        <f>VLOOKUP(E55,'נתוני עזר'!$A$17:$E$26,5,0)*F55</f>
        <v>1518.8999999999999</v>
      </c>
      <c r="J55" t="str">
        <f t="shared" si="2"/>
        <v>אוגוסט</v>
      </c>
      <c r="K55" s="12">
        <f t="shared" si="3"/>
        <v>38945</v>
      </c>
      <c r="M55" s="51">
        <f t="shared" si="4"/>
        <v>506.3</v>
      </c>
    </row>
    <row r="56" spans="1:15" x14ac:dyDescent="0.25">
      <c r="A56" s="2">
        <v>9292.2274022489655</v>
      </c>
      <c r="B56" s="4" t="s">
        <v>70</v>
      </c>
      <c r="C56" t="s">
        <v>0</v>
      </c>
      <c r="D56" s="12">
        <v>18267</v>
      </c>
      <c r="E56" t="s">
        <v>73</v>
      </c>
      <c r="F56" s="6">
        <v>29509</v>
      </c>
      <c r="G56" s="44">
        <f>F56-VLOOKUP(E56,'נתוני עזר'!$A$17:$E$26,3,0)</f>
        <v>26209</v>
      </c>
      <c r="H56">
        <f t="shared" ca="1" si="1"/>
        <v>74</v>
      </c>
      <c r="I56" s="45">
        <f>VLOOKUP(E56,'נתוני עזר'!$A$17:$E$26,5,0)*F56</f>
        <v>5901.8</v>
      </c>
      <c r="J56" t="str">
        <f t="shared" si="2"/>
        <v>ינואר</v>
      </c>
      <c r="K56" s="12">
        <f t="shared" si="3"/>
        <v>25937</v>
      </c>
      <c r="M56" s="51">
        <f t="shared" si="4"/>
        <v>4409.7370654977085</v>
      </c>
    </row>
    <row r="57" spans="1:15" x14ac:dyDescent="0.25">
      <c r="A57" s="2">
        <v>9411.6368042805952</v>
      </c>
      <c r="B57" s="4" t="s">
        <v>71</v>
      </c>
      <c r="C57" t="s">
        <v>2</v>
      </c>
      <c r="D57" s="12">
        <v>25865</v>
      </c>
      <c r="E57" t="s">
        <v>74</v>
      </c>
      <c r="F57" s="6">
        <v>10632</v>
      </c>
      <c r="G57" s="44">
        <f>F57-VLOOKUP(E57,'נתוני עזר'!$A$17:$E$26,3,0)</f>
        <v>5762</v>
      </c>
      <c r="H57">
        <f t="shared" ca="1" si="1"/>
        <v>54</v>
      </c>
      <c r="I57" s="45">
        <f>VLOOKUP(E57,'נתוני עזר'!$A$17:$E$26,5,0)*F57</f>
        <v>1275.8399999999999</v>
      </c>
      <c r="J57" t="str">
        <f t="shared" si="2"/>
        <v>אוקטובר</v>
      </c>
      <c r="K57" s="12">
        <f t="shared" si="3"/>
        <v>33535</v>
      </c>
      <c r="M57" s="51">
        <f t="shared" si="4"/>
        <v>956.88</v>
      </c>
    </row>
    <row r="58" spans="1:15" x14ac:dyDescent="0.25">
      <c r="A58" s="2">
        <v>9738.380737268235</v>
      </c>
      <c r="B58" s="4" t="s">
        <v>72</v>
      </c>
      <c r="C58" t="s">
        <v>78</v>
      </c>
      <c r="D58" s="12">
        <v>27502</v>
      </c>
      <c r="E58" t="s">
        <v>20</v>
      </c>
      <c r="F58" s="6">
        <v>13531</v>
      </c>
      <c r="G58" s="44">
        <f>F58-VLOOKUP(E58,'נתוני עזר'!$A$17:$E$26,3,0)</f>
        <v>7731</v>
      </c>
      <c r="H58">
        <f t="shared" ca="1" si="1"/>
        <v>49</v>
      </c>
      <c r="I58" s="45">
        <f>VLOOKUP(E58,'נתוני עזר'!$A$17:$E$26,5,0)*F58</f>
        <v>2029.6499999999999</v>
      </c>
      <c r="J58" t="str">
        <f t="shared" si="2"/>
        <v>אפריל</v>
      </c>
      <c r="K58" s="12">
        <f t="shared" si="3"/>
        <v>35173</v>
      </c>
      <c r="M58" s="51">
        <f t="shared" si="4"/>
        <v>676.55000000000007</v>
      </c>
    </row>
    <row r="60" spans="1:15" x14ac:dyDescent="0.25">
      <c r="L60" s="49" t="s">
        <v>120</v>
      </c>
      <c r="O60" s="12"/>
    </row>
    <row r="62" spans="1:15" x14ac:dyDescent="0.25">
      <c r="B62" s="11" t="s">
        <v>108</v>
      </c>
      <c r="L62" s="11" t="s">
        <v>20</v>
      </c>
      <c r="N62" s="50">
        <v>0.05</v>
      </c>
    </row>
    <row r="63" spans="1:15" x14ac:dyDescent="0.25">
      <c r="B63" s="11" t="s">
        <v>109</v>
      </c>
      <c r="L63" s="11" t="s">
        <v>19</v>
      </c>
    </row>
    <row r="66" spans="2:14" x14ac:dyDescent="0.25">
      <c r="B66" s="11" t="s">
        <v>119</v>
      </c>
      <c r="L66">
        <v>24000</v>
      </c>
      <c r="N66" s="50">
        <v>0.09</v>
      </c>
    </row>
    <row r="67" spans="2:14" x14ac:dyDescent="0.25">
      <c r="B67">
        <v>21</v>
      </c>
    </row>
    <row r="69" spans="2:14" x14ac:dyDescent="0.25">
      <c r="N69" s="50">
        <v>0.14943702143406107</v>
      </c>
    </row>
    <row r="97" spans="1:25" ht="20.399999999999999" x14ac:dyDescent="0.35">
      <c r="A97" s="42" t="s">
        <v>96</v>
      </c>
      <c r="B97" s="42" t="s">
        <v>97</v>
      </c>
    </row>
    <row r="98" spans="1:25" ht="28.8" x14ac:dyDescent="0.55000000000000004">
      <c r="A98" s="13"/>
      <c r="B98" s="32" t="s">
        <v>98</v>
      </c>
      <c r="C98" s="32"/>
      <c r="D98" s="32"/>
      <c r="E98" s="32"/>
      <c r="F98" s="32"/>
      <c r="G98" s="32"/>
      <c r="H98" s="46"/>
      <c r="I98" s="38"/>
      <c r="J98" s="38"/>
      <c r="K98" s="38"/>
      <c r="L98" s="38"/>
      <c r="M98" s="39"/>
      <c r="N98" s="39"/>
      <c r="O98" s="14"/>
      <c r="P98" s="14"/>
      <c r="Q98" s="40"/>
      <c r="R98" s="40"/>
      <c r="S98" s="40"/>
      <c r="T98" s="40"/>
      <c r="U98" s="40"/>
      <c r="V98" s="40"/>
      <c r="W98" s="40"/>
      <c r="X98" s="40"/>
      <c r="Y98" s="40"/>
    </row>
    <row r="99" spans="1:25" ht="28.8" x14ac:dyDescent="0.55000000000000004">
      <c r="A99" s="13"/>
      <c r="B99" s="32" t="s">
        <v>103</v>
      </c>
      <c r="C99" s="32"/>
      <c r="D99" s="32"/>
      <c r="E99" s="32"/>
      <c r="F99" s="32"/>
      <c r="G99" s="32"/>
      <c r="H99" s="38"/>
      <c r="I99" s="38"/>
      <c r="J99" s="38"/>
      <c r="K99" s="38"/>
      <c r="L99" s="38"/>
      <c r="M99" s="39"/>
      <c r="N99" s="39"/>
      <c r="O99" s="14"/>
      <c r="P99" s="14"/>
      <c r="Q99" s="40"/>
      <c r="R99" s="40"/>
      <c r="S99" s="40"/>
      <c r="T99" s="40"/>
      <c r="U99" s="40"/>
      <c r="V99" s="40"/>
      <c r="W99" s="40"/>
      <c r="X99" s="40"/>
      <c r="Y99" s="40"/>
    </row>
    <row r="100" spans="1:25" ht="32.4" x14ac:dyDescent="0.85">
      <c r="A100" s="13"/>
      <c r="B100" s="32" t="s">
        <v>104</v>
      </c>
      <c r="C100" s="32"/>
      <c r="D100" s="32"/>
      <c r="E100" s="32"/>
      <c r="F100" s="32"/>
      <c r="G100" s="32"/>
      <c r="H100" s="47"/>
      <c r="I100" s="32"/>
      <c r="J100" s="32"/>
      <c r="K100" s="32"/>
      <c r="L100" s="32"/>
      <c r="M100" s="14"/>
      <c r="N100" s="14"/>
      <c r="O100" s="14"/>
      <c r="P100" s="14"/>
      <c r="Q100" s="40"/>
      <c r="R100" s="40"/>
      <c r="S100" s="40"/>
      <c r="T100" s="40"/>
      <c r="U100" s="40"/>
      <c r="V100" s="40"/>
      <c r="W100" s="40"/>
      <c r="X100" s="40"/>
      <c r="Y100" s="40"/>
    </row>
    <row r="101" spans="1:25" ht="23.4" x14ac:dyDescent="0.45">
      <c r="A101" s="13"/>
      <c r="B101" s="41" t="s">
        <v>99</v>
      </c>
      <c r="C101" s="41"/>
      <c r="D101" s="41"/>
      <c r="E101" s="41"/>
      <c r="F101" s="41"/>
      <c r="G101" s="41"/>
      <c r="H101" s="14"/>
      <c r="I101" s="14"/>
      <c r="J101" s="14"/>
      <c r="K101" s="14"/>
      <c r="L101" s="14"/>
      <c r="M101" s="14"/>
      <c r="N101" s="15"/>
      <c r="O101" s="14"/>
      <c r="P101" s="14"/>
      <c r="Q101" s="40"/>
      <c r="R101" s="40"/>
      <c r="S101" s="40"/>
      <c r="T101" s="40"/>
      <c r="U101" s="40"/>
      <c r="V101" s="40"/>
      <c r="W101" s="40"/>
      <c r="X101" s="40"/>
      <c r="Y101" s="40"/>
    </row>
    <row r="102" spans="1:25" ht="15.6" x14ac:dyDescent="0.3">
      <c r="A102" s="16"/>
      <c r="B102" s="39"/>
      <c r="C102" s="39"/>
      <c r="D102" s="39"/>
      <c r="E102" s="39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40"/>
      <c r="R102" s="40"/>
      <c r="S102" s="40"/>
      <c r="T102" s="40"/>
      <c r="U102" s="40"/>
      <c r="V102" s="40"/>
      <c r="W102" s="40"/>
      <c r="X102" s="40"/>
      <c r="Y102" s="40"/>
    </row>
    <row r="103" spans="1:25" ht="15.6" x14ac:dyDescent="0.3">
      <c r="A103" s="16"/>
      <c r="B103" s="16"/>
      <c r="C103" s="16"/>
      <c r="D103" s="16"/>
      <c r="E103" s="16"/>
      <c r="F103" s="17"/>
      <c r="G103" s="17"/>
      <c r="H103" s="17"/>
      <c r="I103" s="17"/>
      <c r="J103" s="17"/>
      <c r="K103" s="14"/>
      <c r="L103" s="14"/>
      <c r="M103" s="17"/>
      <c r="N103" s="14"/>
      <c r="O103" s="14"/>
      <c r="P103" s="14"/>
    </row>
    <row r="104" spans="1:25" ht="15.6" x14ac:dyDescent="0.3">
      <c r="A104" s="16"/>
      <c r="B104" s="16"/>
      <c r="C104" s="16"/>
      <c r="D104" s="16"/>
      <c r="E104" s="16"/>
      <c r="F104" s="17"/>
      <c r="G104" s="17"/>
      <c r="H104" s="17"/>
      <c r="I104" s="17"/>
      <c r="J104" s="17"/>
      <c r="K104" s="14"/>
      <c r="L104" s="14"/>
      <c r="M104" s="17"/>
      <c r="N104" s="14"/>
      <c r="O104" s="14"/>
      <c r="P104" s="18"/>
    </row>
    <row r="105" spans="1:25" ht="15.6" x14ac:dyDescent="0.3">
      <c r="A105" s="16"/>
      <c r="B105" s="16"/>
      <c r="C105" s="16"/>
      <c r="D105" s="16"/>
      <c r="E105" s="16"/>
      <c r="F105" s="17"/>
      <c r="G105" s="17"/>
      <c r="H105" s="17"/>
      <c r="I105" s="17"/>
      <c r="J105" s="17"/>
      <c r="K105" s="14"/>
      <c r="L105" s="14"/>
      <c r="M105" s="17"/>
      <c r="N105" s="17"/>
      <c r="O105" s="17"/>
      <c r="P105" s="19"/>
    </row>
    <row r="106" spans="1:25" ht="16.2" thickBot="1" x14ac:dyDescent="0.35">
      <c r="A106" s="16"/>
      <c r="B106" s="16"/>
      <c r="C106" s="16"/>
      <c r="D106" s="16"/>
      <c r="E106" s="16"/>
      <c r="F106" s="17"/>
      <c r="G106" s="17"/>
      <c r="H106" s="17"/>
      <c r="I106" s="17"/>
      <c r="J106" s="17"/>
      <c r="K106" s="14"/>
      <c r="L106" s="14"/>
      <c r="M106" s="17"/>
      <c r="N106" s="17"/>
      <c r="O106" s="17"/>
      <c r="P106" s="20"/>
    </row>
    <row r="107" spans="1:25" ht="28.8" x14ac:dyDescent="0.55000000000000004">
      <c r="A107" s="21"/>
      <c r="B107" s="22" t="s">
        <v>100</v>
      </c>
      <c r="C107" s="22"/>
      <c r="D107" s="22"/>
      <c r="E107" s="23"/>
      <c r="F107" s="24"/>
      <c r="G107" s="24"/>
      <c r="H107" s="24"/>
      <c r="I107" s="24"/>
      <c r="J107" s="24"/>
      <c r="K107" s="24"/>
      <c r="L107" s="24"/>
      <c r="M107" s="25"/>
      <c r="N107" s="25"/>
      <c r="O107" s="26"/>
      <c r="P107" s="19"/>
    </row>
    <row r="108" spans="1:25" ht="28.8" x14ac:dyDescent="0.55000000000000004">
      <c r="A108" s="27"/>
      <c r="B108" s="16"/>
      <c r="C108" s="16"/>
      <c r="D108" s="16"/>
      <c r="E108" s="28"/>
      <c r="F108" s="29"/>
      <c r="G108" s="29"/>
      <c r="H108" s="29"/>
      <c r="I108" s="29"/>
      <c r="J108" s="29"/>
      <c r="K108" s="29"/>
      <c r="L108" s="29"/>
      <c r="M108" s="17"/>
      <c r="N108" s="17"/>
      <c r="O108" s="30"/>
      <c r="P108" s="20"/>
    </row>
    <row r="109" spans="1:25" ht="28.8" x14ac:dyDescent="0.55000000000000004">
      <c r="A109" s="27">
        <v>1</v>
      </c>
      <c r="B109" s="28" t="s">
        <v>101</v>
      </c>
      <c r="C109" s="28"/>
      <c r="D109" s="28"/>
      <c r="E109" s="28"/>
      <c r="F109" s="29"/>
      <c r="G109" s="29"/>
      <c r="H109" s="29"/>
      <c r="I109" s="29"/>
      <c r="J109" s="29"/>
      <c r="K109" s="29"/>
      <c r="L109" s="29"/>
      <c r="M109" s="17"/>
      <c r="N109" s="17"/>
      <c r="O109" s="30"/>
      <c r="P109" s="20"/>
    </row>
    <row r="111" spans="1:25" ht="28.8" x14ac:dyDescent="0.55000000000000004">
      <c r="A111" s="31">
        <v>2</v>
      </c>
      <c r="B111" s="29" t="s">
        <v>105</v>
      </c>
      <c r="C111" s="29"/>
      <c r="D111" s="29"/>
      <c r="E111" s="29"/>
      <c r="F111" s="29"/>
      <c r="G111" s="29"/>
      <c r="H111" s="32"/>
      <c r="I111" s="32"/>
      <c r="J111" s="32"/>
      <c r="K111" s="29"/>
      <c r="L111" s="29"/>
      <c r="M111" s="17"/>
      <c r="N111" s="17"/>
      <c r="O111" s="30"/>
      <c r="P111" s="19"/>
    </row>
    <row r="112" spans="1:25" ht="28.8" x14ac:dyDescent="0.55000000000000004">
      <c r="A112" s="31"/>
      <c r="B112" s="55" t="s">
        <v>106</v>
      </c>
      <c r="C112" s="55"/>
      <c r="D112" s="55"/>
      <c r="E112" s="55"/>
      <c r="F112" s="55"/>
      <c r="G112" s="29"/>
      <c r="H112" s="32"/>
      <c r="I112" s="32"/>
      <c r="J112" s="32"/>
      <c r="K112" s="29"/>
      <c r="L112" s="29"/>
      <c r="M112" s="17"/>
      <c r="N112" s="17"/>
      <c r="O112" s="30"/>
      <c r="P112" s="20"/>
    </row>
    <row r="113" spans="1:16" ht="28.8" x14ac:dyDescent="0.55000000000000004">
      <c r="A113" s="31"/>
      <c r="B113" s="29"/>
      <c r="C113" s="29"/>
      <c r="D113" s="29"/>
      <c r="E113" s="29"/>
      <c r="F113" s="29"/>
      <c r="G113" s="29"/>
      <c r="H113" s="32"/>
      <c r="I113" s="32"/>
      <c r="J113" s="32"/>
      <c r="K113" s="29"/>
      <c r="L113" s="29"/>
      <c r="M113" s="17"/>
      <c r="N113" s="17"/>
      <c r="O113" s="30"/>
      <c r="P113" s="20"/>
    </row>
    <row r="114" spans="1:16" ht="29.4" thickBot="1" x14ac:dyDescent="0.6">
      <c r="A114" s="33">
        <v>3</v>
      </c>
      <c r="B114" s="34" t="s">
        <v>102</v>
      </c>
      <c r="C114" s="34"/>
      <c r="D114" s="34"/>
      <c r="E114" s="34"/>
      <c r="F114" s="34"/>
      <c r="G114" s="34"/>
      <c r="H114" s="35"/>
      <c r="I114" s="35"/>
      <c r="J114" s="35"/>
      <c r="K114" s="34"/>
      <c r="L114" s="34"/>
      <c r="M114" s="36"/>
      <c r="N114" s="36"/>
      <c r="O114" s="37"/>
      <c r="P114" s="19"/>
    </row>
  </sheetData>
  <mergeCells count="1">
    <mergeCell ref="B112:F112"/>
  </mergeCells>
  <conditionalFormatting sqref="M2:M58">
    <cfRule type="cellIs" dxfId="0" priority="1" operator="lessThan">
      <formula>1000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1</vt:i4>
      </vt:variant>
    </vt:vector>
  </HeadingPairs>
  <TitlesOfParts>
    <vt:vector size="7" baseType="lpstr">
      <vt:lpstr>הכי חשוב</vt:lpstr>
      <vt:lpstr>נתוני עזר</vt:lpstr>
      <vt:lpstr>פילוח תושבים</vt:lpstr>
      <vt:lpstr>תושבים</vt:lpstr>
      <vt:lpstr>סינון תושבים</vt:lpstr>
      <vt:lpstr>מס מטרה</vt:lpstr>
      <vt:lpstr>תושבים!Extract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Yael &amp; Etai</dc:creator>
  <cp:lastModifiedBy>roy idan</cp:lastModifiedBy>
  <dcterms:created xsi:type="dcterms:W3CDTF">2006-06-27T09:54:42Z</dcterms:created>
  <dcterms:modified xsi:type="dcterms:W3CDTF">2024-06-04T09:47:46Z</dcterms:modified>
</cp:coreProperties>
</file>