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7"/>
  <workbookPr/>
  <mc:AlternateContent xmlns:mc="http://schemas.openxmlformats.org/markup-compatibility/2006">
    <mc:Choice Requires="x15">
      <x15ac:absPath xmlns:x15ac="http://schemas.microsoft.com/office/spreadsheetml/2010/11/ac" url="/Users/shaylicohen/Downloads/נושא 115200 יישומי מחשב בניהול מועד 2 (1)/"/>
    </mc:Choice>
  </mc:AlternateContent>
  <xr:revisionPtr revIDLastSave="0" documentId="13_ncr:1_{08B68390-1908-DB4B-9720-3E5159FA8C29}" xr6:coauthVersionLast="47" xr6:coauthVersionMax="47" xr10:uidLastSave="{00000000-0000-0000-0000-000000000000}"/>
  <bookViews>
    <workbookView xWindow="0" yWindow="740" windowWidth="29040" windowHeight="15720" activeTab="4" xr2:uid="{3BA0E534-65B5-4E94-A532-63497A865277}"/>
  </bookViews>
  <sheets>
    <sheet name="בונוס לדריקטריון" sheetId="9" r:id="rId1"/>
    <sheet name="דוח1" sheetId="6" r:id="rId2"/>
    <sheet name="דוח2" sheetId="8" r:id="rId3"/>
    <sheet name="לקוחות בנק" sheetId="1" r:id="rId4"/>
    <sheet name="דוח לקוחות" sheetId="4" r:id="rId5"/>
    <sheet name="ניתוח" sheetId="5" r:id="rId6"/>
    <sheet name="דירקטוריון" sheetId="3" r:id="rId7"/>
  </sheets>
  <definedNames>
    <definedName name="_xlnm._FilterDatabase" localSheetId="3" hidden="1">'לקוחות בנק'!$A$1:$J$36</definedName>
    <definedName name="_xlnm.Extract" localSheetId="4">'דוח לקוחות'!$A$1:$D$1</definedName>
  </definedNames>
  <calcPr calcId="191029"/>
  <pivotCaches>
    <pivotCache cacheId="2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3" l="1"/>
  <c r="A25" i="9"/>
  <c r="B25" i="9" s="1"/>
  <c r="B24" i="9"/>
  <c r="F9" i="9" s="1"/>
  <c r="D21" i="9"/>
  <c r="D20" i="9"/>
  <c r="D19" i="9"/>
  <c r="D18" i="9"/>
  <c r="D17" i="9"/>
  <c r="D16" i="9"/>
  <c r="D15" i="9"/>
  <c r="D14" i="9"/>
  <c r="D13" i="9"/>
  <c r="D12" i="9"/>
  <c r="D11" i="9"/>
  <c r="D10" i="9"/>
  <c r="D9" i="9"/>
  <c r="D8" i="9"/>
  <c r="D7" i="9"/>
  <c r="D6" i="9"/>
  <c r="D5" i="9"/>
  <c r="D4" i="9"/>
  <c r="D3" i="9"/>
  <c r="D2" i="9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B24" i="3"/>
  <c r="B25" i="3"/>
  <c r="I2" i="6"/>
  <c r="D5" i="5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2" i="1"/>
  <c r="D2" i="5"/>
  <c r="U35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2" i="1"/>
  <c r="M10" i="1"/>
  <c r="M11" i="1"/>
  <c r="M14" i="1"/>
  <c r="M17" i="1"/>
  <c r="M21" i="1"/>
  <c r="M24" i="1"/>
  <c r="M28" i="1"/>
  <c r="M30" i="1"/>
  <c r="M31" i="1"/>
  <c r="M35" i="1"/>
  <c r="M36" i="1"/>
  <c r="S13" i="1"/>
  <c r="M3" i="1" s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2" i="1"/>
  <c r="K3" i="1" a="1"/>
  <c r="K3" i="1" s="1"/>
  <c r="K4" i="1" a="1"/>
  <c r="K4" i="1" s="1"/>
  <c r="K5" i="1" a="1"/>
  <c r="K5" i="1" s="1"/>
  <c r="K6" i="1" a="1"/>
  <c r="K6" i="1" s="1"/>
  <c r="K7" i="1" a="1"/>
  <c r="K7" i="1" s="1"/>
  <c r="K8" i="1" a="1"/>
  <c r="K8" i="1" s="1"/>
  <c r="K9" i="1" a="1"/>
  <c r="K9" i="1" s="1"/>
  <c r="K10" i="1" a="1"/>
  <c r="K10" i="1" s="1"/>
  <c r="K11" i="1" a="1"/>
  <c r="K11" i="1" s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 s="1"/>
  <c r="K18" i="1" a="1"/>
  <c r="K18" i="1" s="1"/>
  <c r="K19" i="1" a="1"/>
  <c r="K19" i="1" s="1"/>
  <c r="K20" i="1" a="1"/>
  <c r="K20" i="1" s="1"/>
  <c r="K21" i="1" a="1"/>
  <c r="K21" i="1" s="1"/>
  <c r="K22" i="1" a="1"/>
  <c r="K22" i="1"/>
  <c r="K23" i="1" a="1"/>
  <c r="K23" i="1" s="1"/>
  <c r="K24" i="1" a="1"/>
  <c r="K24" i="1" s="1"/>
  <c r="K25" i="1" a="1"/>
  <c r="K25" i="1" s="1"/>
  <c r="K26" i="1" a="1"/>
  <c r="K26" i="1"/>
  <c r="K27" i="1" a="1"/>
  <c r="K27" i="1" s="1"/>
  <c r="K28" i="1" a="1"/>
  <c r="K28" i="1" s="1"/>
  <c r="K29" i="1" a="1"/>
  <c r="K29" i="1" s="1"/>
  <c r="K30" i="1" a="1"/>
  <c r="K30" i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2" i="1" a="1"/>
  <c r="K2" i="1" s="1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3" i="3"/>
  <c r="D2" i="3"/>
  <c r="F10" i="9" l="1"/>
  <c r="F17" i="9"/>
  <c r="F11" i="9"/>
  <c r="F18" i="9"/>
  <c r="F7" i="9"/>
  <c r="F13" i="9"/>
  <c r="F19" i="9"/>
  <c r="F8" i="9"/>
  <c r="F12" i="9"/>
  <c r="F2" i="9"/>
  <c r="F3" i="9"/>
  <c r="F21" i="9"/>
  <c r="F5" i="9"/>
  <c r="F15" i="9"/>
  <c r="F14" i="9"/>
  <c r="F4" i="9"/>
  <c r="F20" i="9"/>
  <c r="F16" i="9"/>
  <c r="F6" i="9"/>
  <c r="S14" i="1"/>
  <c r="M2" i="1"/>
  <c r="M12" i="1"/>
  <c r="M25" i="1"/>
  <c r="M34" i="1"/>
  <c r="M33" i="1"/>
  <c r="M32" i="1"/>
  <c r="M16" i="1"/>
  <c r="M8" i="1"/>
  <c r="M23" i="1"/>
  <c r="M22" i="1"/>
  <c r="M13" i="1"/>
  <c r="M19" i="1"/>
  <c r="F23" i="9" l="1"/>
  <c r="S15" i="1"/>
  <c r="M9" i="1"/>
  <c r="M26" i="1"/>
  <c r="M29" i="1"/>
  <c r="M7" i="1"/>
  <c r="M15" i="1"/>
  <c r="M27" i="1"/>
  <c r="S16" i="1" l="1"/>
  <c r="M4" i="1" s="1"/>
  <c r="M20" i="1"/>
  <c r="M6" i="1"/>
  <c r="M18" i="1"/>
  <c r="M5" i="1"/>
  <c r="A39" i="1" l="1"/>
  <c r="B4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<sst xmlns="http://schemas.openxmlformats.org/spreadsheetml/2006/main" count="392" uniqueCount="193">
  <si>
    <t>מספר ת.ז</t>
  </si>
  <si>
    <t>שם פרטי</t>
  </si>
  <si>
    <t>שם משפחה</t>
  </si>
  <si>
    <t>כתובת דוא"ל</t>
  </si>
  <si>
    <t>תאריך הצטרפות</t>
  </si>
  <si>
    <t xml:space="preserve">גיל </t>
  </si>
  <si>
    <t>אזור מגורים</t>
  </si>
  <si>
    <t>מסלול לקוח</t>
  </si>
  <si>
    <t xml:space="preserve">מספר חודשי ותק </t>
  </si>
  <si>
    <t>צחי</t>
  </si>
  <si>
    <t>כהן</t>
  </si>
  <si>
    <t>JXIELUBY@colman.ac.il</t>
  </si>
  <si>
    <t>מרכז</t>
  </si>
  <si>
    <t>בסיסי</t>
  </si>
  <si>
    <t>אורן</t>
  </si>
  <si>
    <t>וידר</t>
  </si>
  <si>
    <t>RFANLGI22@gmail.com</t>
  </si>
  <si>
    <t>פרמיום</t>
  </si>
  <si>
    <t>בני</t>
  </si>
  <si>
    <t>קוזניץ</t>
  </si>
  <si>
    <t>BD12BUB@colman.ac.il</t>
  </si>
  <si>
    <t>צפון</t>
  </si>
  <si>
    <t>עסקי</t>
  </si>
  <si>
    <t xml:space="preserve">צביקה </t>
  </si>
  <si>
    <t>אברמוביץ</t>
  </si>
  <si>
    <t>R5HJ9DT@gmail.com</t>
  </si>
  <si>
    <t>דרום</t>
  </si>
  <si>
    <t>חן</t>
  </si>
  <si>
    <t>אבני</t>
  </si>
  <si>
    <t>JXI45LUBY@colman.ac.il</t>
  </si>
  <si>
    <t>משה</t>
  </si>
  <si>
    <t>לוי</t>
  </si>
  <si>
    <t>GILIUU8@gmail.com</t>
  </si>
  <si>
    <t>מני</t>
  </si>
  <si>
    <t>פורת</t>
  </si>
  <si>
    <t>FFNGQQWT@ynet.co.il</t>
  </si>
  <si>
    <t>שי</t>
  </si>
  <si>
    <t>פסט</t>
  </si>
  <si>
    <t>QW3@hotmail.com</t>
  </si>
  <si>
    <t>ליאור</t>
  </si>
  <si>
    <t>פינקלשטייו</t>
  </si>
  <si>
    <t>NYIAVES@colman.ac.il</t>
  </si>
  <si>
    <t>אבינועם</t>
  </si>
  <si>
    <t>זוהר</t>
  </si>
  <si>
    <t>GIMI89FG@walla.co.il</t>
  </si>
  <si>
    <t>עומרי</t>
  </si>
  <si>
    <t>חרד</t>
  </si>
  <si>
    <t>RAV8O@walla.co.il</t>
  </si>
  <si>
    <t>אלי</t>
  </si>
  <si>
    <t>זונשיין</t>
  </si>
  <si>
    <t>JAKI89@gmail.com</t>
  </si>
  <si>
    <t>חזי</t>
  </si>
  <si>
    <t>אביגד</t>
  </si>
  <si>
    <t>MYGLDVTD@colman.ac.il</t>
  </si>
  <si>
    <t>איתמר</t>
  </si>
  <si>
    <t>גרינפלד</t>
  </si>
  <si>
    <t>AUTBPAME@gmail.com</t>
  </si>
  <si>
    <t>מייקל</t>
  </si>
  <si>
    <t>קלושנר</t>
  </si>
  <si>
    <t>TUTUU7@yahoo.com</t>
  </si>
  <si>
    <t>אפרת</t>
  </si>
  <si>
    <t>שטיין</t>
  </si>
  <si>
    <t>PADI5@yahoo.com</t>
  </si>
  <si>
    <t>אשר</t>
  </si>
  <si>
    <t>בנימיני</t>
  </si>
  <si>
    <t>WTUUETX@gmail.com</t>
  </si>
  <si>
    <t>כרמית</t>
  </si>
  <si>
    <t>TUKU7K@yahoo.com</t>
  </si>
  <si>
    <t>הילה</t>
  </si>
  <si>
    <t>אהרוני</t>
  </si>
  <si>
    <t>GT67JK@yahoo.com</t>
  </si>
  <si>
    <t>אוהד</t>
  </si>
  <si>
    <t>בן משה</t>
  </si>
  <si>
    <t>YACM@hotmail.com</t>
  </si>
  <si>
    <t>יהונתן</t>
  </si>
  <si>
    <t>ארייב</t>
  </si>
  <si>
    <t>TAB@hotmail.com</t>
  </si>
  <si>
    <t>ניר</t>
  </si>
  <si>
    <t>בן שטרית</t>
  </si>
  <si>
    <t>HRNFSEKR@gmail.com</t>
  </si>
  <si>
    <t>מיכאלה</t>
  </si>
  <si>
    <t>בן דרור</t>
  </si>
  <si>
    <t>TIMO5GH@yahoo.com</t>
  </si>
  <si>
    <t>עציץ</t>
  </si>
  <si>
    <t>BEXLDPPA11@ynet.co.il</t>
  </si>
  <si>
    <t>מיכאל</t>
  </si>
  <si>
    <t>דוידוביץ</t>
  </si>
  <si>
    <t>EAUDGT@colman.ac.il</t>
  </si>
  <si>
    <t>דניאלה</t>
  </si>
  <si>
    <t>חיון</t>
  </si>
  <si>
    <t>ACDC1@ynet.co.il</t>
  </si>
  <si>
    <t>ליטל</t>
  </si>
  <si>
    <t>הלוי</t>
  </si>
  <si>
    <t>GH77JK@yahoo.com</t>
  </si>
  <si>
    <t>אדווה</t>
  </si>
  <si>
    <t>לוין</t>
  </si>
  <si>
    <t>XIJDGGVC@gmail.com</t>
  </si>
  <si>
    <t>שרון</t>
  </si>
  <si>
    <t>הווארד</t>
  </si>
  <si>
    <t>RV7HQO33@ynet.co.il</t>
  </si>
  <si>
    <t>יוני</t>
  </si>
  <si>
    <t>ניסים</t>
  </si>
  <si>
    <t>KIEAUDGT@colman.ac.il</t>
  </si>
  <si>
    <t>אורנה</t>
  </si>
  <si>
    <t>יצחקי</t>
  </si>
  <si>
    <t>YIDOJL@gmail.com</t>
  </si>
  <si>
    <t>חני</t>
  </si>
  <si>
    <t>לבקוביץ</t>
  </si>
  <si>
    <t>MYG66YU@colman.ac.il</t>
  </si>
  <si>
    <t>לילך</t>
  </si>
  <si>
    <t>סונין</t>
  </si>
  <si>
    <t>GGHH77JK@yahoo.com</t>
  </si>
  <si>
    <t>אלון</t>
  </si>
  <si>
    <t>סוטון</t>
  </si>
  <si>
    <t>ELVLSUAM@gmail.com</t>
  </si>
  <si>
    <t>רוית</t>
  </si>
  <si>
    <t>ישראל</t>
  </si>
  <si>
    <t>RAV77@ynet.co.il</t>
  </si>
  <si>
    <t>טבלת מספר 1:</t>
  </si>
  <si>
    <t>משכורת חודשית ממוצעת</t>
  </si>
  <si>
    <t>שכר בש"ח</t>
  </si>
  <si>
    <t>מס הכנסה</t>
  </si>
  <si>
    <t>רונן</t>
  </si>
  <si>
    <t>עדי</t>
  </si>
  <si>
    <t>דובר</t>
  </si>
  <si>
    <t>דוד</t>
  </si>
  <si>
    <t>יוסי</t>
  </si>
  <si>
    <t>אלפסי</t>
  </si>
  <si>
    <t>מנחם</t>
  </si>
  <si>
    <t>ארנס</t>
  </si>
  <si>
    <t>לימור</t>
  </si>
  <si>
    <t>ברוס</t>
  </si>
  <si>
    <t>פלג</t>
  </si>
  <si>
    <t>דקלה</t>
  </si>
  <si>
    <t>נגה</t>
  </si>
  <si>
    <t>חוה</t>
  </si>
  <si>
    <t>חנקין</t>
  </si>
  <si>
    <t>ענבר</t>
  </si>
  <si>
    <t>מזרחי</t>
  </si>
  <si>
    <t>אתי</t>
  </si>
  <si>
    <t>רגב</t>
  </si>
  <si>
    <t>ורד</t>
  </si>
  <si>
    <t>רז</t>
  </si>
  <si>
    <t>חיים</t>
  </si>
  <si>
    <t>בראון</t>
  </si>
  <si>
    <t>רוזן</t>
  </si>
  <si>
    <t>ענת</t>
  </si>
  <si>
    <t>שלומי</t>
  </si>
  <si>
    <t>ארז</t>
  </si>
  <si>
    <t>רבינוביץ</t>
  </si>
  <si>
    <t>מיכל</t>
  </si>
  <si>
    <t>יובל</t>
  </si>
  <si>
    <t>ניצן</t>
  </si>
  <si>
    <t>מיה</t>
  </si>
  <si>
    <t>שער הדולר</t>
  </si>
  <si>
    <t>שכר בדולר</t>
  </si>
  <si>
    <t>חודשי ותק/מסלול</t>
  </si>
  <si>
    <t>מענק ללקוח בשח</t>
  </si>
  <si>
    <t>תאריך משיכת מענק</t>
  </si>
  <si>
    <t>בונוס לעובד</t>
  </si>
  <si>
    <t>מדרגה</t>
  </si>
  <si>
    <t>אחוז</t>
  </si>
  <si>
    <t>מצטבר</t>
  </si>
  <si>
    <t>נתונים לשאלה 2 א</t>
  </si>
  <si>
    <t xml:space="preserve">תאי עזר לשאלה 1ב- </t>
  </si>
  <si>
    <t xml:space="preserve">שאלה 2 ב- </t>
  </si>
  <si>
    <t>&gt;=18</t>
  </si>
  <si>
    <t>&lt;=23</t>
  </si>
  <si>
    <t>משכורת חודשית ממוצעת באירו</t>
  </si>
  <si>
    <t>שער האירו</t>
  </si>
  <si>
    <t>&gt;5000</t>
  </si>
  <si>
    <t>ממוצע חודשי ותק</t>
  </si>
  <si>
    <t>&gt;63.0857142857143</t>
  </si>
  <si>
    <t xml:space="preserve">שאלה 4-א </t>
  </si>
  <si>
    <t>שאלה 4- ב</t>
  </si>
  <si>
    <t>&gt;=1/1/2010</t>
  </si>
  <si>
    <t>&lt;1/1/2020</t>
  </si>
  <si>
    <t>משכורת שנתית ממוצעת</t>
  </si>
  <si>
    <t>תא עזר לחישוב משכרת שנתית ממוצעת (שאלה 4ב)</t>
  </si>
  <si>
    <t>תוויות שורה</t>
  </si>
  <si>
    <t>סכום כולל</t>
  </si>
  <si>
    <t>כמות לקוחת אשר גרים באזור זה</t>
  </si>
  <si>
    <t xml:space="preserve">שם האזור בעל מספר הלקוחות הגדול ביותר- </t>
  </si>
  <si>
    <t>(הכל)</t>
  </si>
  <si>
    <t>רבע1</t>
  </si>
  <si>
    <t>רבע2</t>
  </si>
  <si>
    <t>רבע3</t>
  </si>
  <si>
    <t>רבע4</t>
  </si>
  <si>
    <t xml:space="preserve">מספר לקוחות שהצטרפו </t>
  </si>
  <si>
    <t>שכר חודשי נטו</t>
  </si>
  <si>
    <t>מענק בדולר</t>
  </si>
  <si>
    <t>מענק בשח</t>
  </si>
  <si>
    <t>ממוצע שכר חודשי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</si>
</sst>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&quot;₪&quot;\ #,##0.00;[Red]&quot;₪&quot;\ \-#,##0.00"/>
    <numFmt numFmtId="165" formatCode="_ &quot;₪&quot;\ * #,##0.00_ ;_ &quot;₪&quot;\ * \-#,##0.00_ ;_ &quot;₪&quot;\ * &quot;-&quot;??_ ;_ @_ "/>
    <numFmt numFmtId="166" formatCode="_ * #,##0.00_ ;_ * \-#,##0.00_ ;_ * &quot;-&quot;??_ ;_ @_ "/>
    <numFmt numFmtId="167" formatCode="#,##0_ ;\-#,##0\ "/>
    <numFmt numFmtId="168" formatCode="[$$-C09]#,##0.0"/>
    <numFmt numFmtId="169" formatCode="&quot;₪&quot;\ #,##0"/>
    <numFmt numFmtId="170" formatCode="0.0"/>
    <numFmt numFmtId="171" formatCode="_ &quot;₪&quot;\ * #,##0_ ;_ &quot;₪&quot;\ * \-#,##0_ ;_ &quot;₪&quot;\ * &quot;-&quot;??_ ;_ @_ "/>
    <numFmt numFmtId="172" formatCode="_ [$₪-40D]\ * #,##0.0_ ;_ [$₪-40D]\ * \-#,##0.0_ ;_ [$₪-40D]\ * &quot;-&quot;??_ ;_ @_ "/>
    <numFmt numFmtId="173" formatCode="_ [$€-2]\ * #,##0_ ;_ [$€-2]\ * \-#,##0_ ;_ [$€-2]\ * &quot;-&quot;??_ ;_ @_ "/>
    <numFmt numFmtId="174" formatCode="0.0000"/>
    <numFmt numFmtId="175" formatCode="&quot;₪&quot;\ #,##0.00"/>
  </numFmts>
  <fonts count="1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7"/>
    </font>
    <font>
      <b/>
      <u/>
      <sz val="11"/>
      <color theme="1"/>
      <name val="Arial"/>
      <family val="2"/>
      <scheme val="minor"/>
    </font>
    <font>
      <b/>
      <sz val="11"/>
      <color theme="1"/>
      <name val="Calibri"/>
      <family val="2"/>
    </font>
    <font>
      <sz val="10"/>
      <name val="Arial"/>
      <family val="2"/>
    </font>
    <font>
      <b/>
      <sz val="12"/>
      <name val="David"/>
      <family val="2"/>
      <charset val="177"/>
    </font>
    <font>
      <sz val="11"/>
      <name val="David"/>
      <family val="2"/>
      <charset val="177"/>
    </font>
    <font>
      <sz val="12"/>
      <name val="David"/>
      <family val="2"/>
      <charset val="177"/>
    </font>
    <font>
      <sz val="12"/>
      <name val="Arial"/>
      <family val="2"/>
    </font>
    <font>
      <b/>
      <sz val="12"/>
      <name val="David"/>
      <family val="2"/>
    </font>
    <font>
      <b/>
      <u/>
      <sz val="12"/>
      <name val="David"/>
      <family val="2"/>
      <charset val="177"/>
    </font>
    <font>
      <sz val="8"/>
      <name val="Arial"/>
      <family val="2"/>
      <charset val="177"/>
      <scheme val="minor"/>
    </font>
    <font>
      <sz val="11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8" fillId="0" borderId="0"/>
    <xf numFmtId="9" fontId="6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61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167" fontId="2" fillId="2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 vertical="center"/>
    </xf>
    <xf numFmtId="167" fontId="0" fillId="0" borderId="0" xfId="1" applyNumberFormat="1" applyFont="1" applyAlignment="1">
      <alignment horizontal="center"/>
    </xf>
    <xf numFmtId="0" fontId="3" fillId="0" borderId="0" xfId="0" applyFont="1" applyAlignment="1">
      <alignment horizontal="center"/>
    </xf>
    <xf numFmtId="14" fontId="3" fillId="0" borderId="0" xfId="0" applyNumberFormat="1" applyFont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9" fontId="0" fillId="0" borderId="1" xfId="2" applyFont="1" applyBorder="1" applyAlignment="1">
      <alignment horizontal="center"/>
    </xf>
    <xf numFmtId="0" fontId="7" fillId="0" borderId="0" xfId="3" applyFont="1" applyAlignment="1">
      <alignment horizontal="center" vertical="center" wrapText="1"/>
    </xf>
    <xf numFmtId="0" fontId="9" fillId="0" borderId="0" xfId="4" applyFont="1" applyAlignment="1">
      <alignment horizontal="center" vertical="center" wrapText="1"/>
    </xf>
    <xf numFmtId="0" fontId="10" fillId="0" borderId="0" xfId="3" applyFont="1" applyAlignment="1">
      <alignment horizontal="center" vertical="center" wrapText="1"/>
    </xf>
    <xf numFmtId="0" fontId="9" fillId="0" borderId="0" xfId="4" applyFont="1"/>
    <xf numFmtId="0" fontId="9" fillId="0" borderId="0" xfId="3" applyFont="1"/>
    <xf numFmtId="168" fontId="9" fillId="0" borderId="0" xfId="3" applyNumberFormat="1" applyFont="1"/>
    <xf numFmtId="169" fontId="9" fillId="0" borderId="0" xfId="4" applyNumberFormat="1" applyFont="1"/>
    <xf numFmtId="1" fontId="9" fillId="0" borderId="0" xfId="4" applyNumberFormat="1" applyFont="1"/>
    <xf numFmtId="170" fontId="9" fillId="0" borderId="0" xfId="4" applyNumberFormat="1" applyFont="1"/>
    <xf numFmtId="164" fontId="9" fillId="0" borderId="0" xfId="4" applyNumberFormat="1" applyFont="1"/>
    <xf numFmtId="0" fontId="10" fillId="0" borderId="0" xfId="3" applyFont="1"/>
    <xf numFmtId="0" fontId="7" fillId="0" borderId="0" xfId="3" applyFont="1"/>
    <xf numFmtId="9" fontId="9" fillId="0" borderId="0" xfId="5" applyFont="1"/>
    <xf numFmtId="9" fontId="9" fillId="0" borderId="0" xfId="4" applyNumberFormat="1" applyFont="1"/>
    <xf numFmtId="0" fontId="11" fillId="3" borderId="2" xfId="4" applyFont="1" applyFill="1" applyBorder="1" applyAlignment="1">
      <alignment horizontal="center"/>
    </xf>
    <xf numFmtId="0" fontId="12" fillId="0" borderId="0" xfId="3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71" fontId="0" fillId="0" borderId="0" xfId="6" applyNumberFormat="1" applyFont="1" applyAlignment="1">
      <alignment horizontal="center"/>
    </xf>
    <xf numFmtId="14" fontId="0" fillId="0" borderId="0" xfId="0" applyNumberFormat="1"/>
    <xf numFmtId="171" fontId="0" fillId="0" borderId="0" xfId="6" applyNumberFormat="1" applyFont="1"/>
    <xf numFmtId="0" fontId="2" fillId="0" borderId="0" xfId="0" applyFont="1"/>
    <xf numFmtId="0" fontId="0" fillId="4" borderId="0" xfId="0" applyFill="1"/>
    <xf numFmtId="10" fontId="0" fillId="4" borderId="0" xfId="0" applyNumberFormat="1" applyFill="1"/>
    <xf numFmtId="9" fontId="0" fillId="4" borderId="0" xfId="0" applyNumberFormat="1" applyFill="1"/>
    <xf numFmtId="0" fontId="2" fillId="0" borderId="0" xfId="0" applyFont="1" applyAlignment="1">
      <alignment horizontal="center"/>
    </xf>
    <xf numFmtId="171" fontId="0" fillId="0" borderId="0" xfId="0" applyNumberFormat="1" applyAlignment="1">
      <alignment horizontal="center"/>
    </xf>
    <xf numFmtId="171" fontId="0" fillId="2" borderId="0" xfId="0" applyNumberFormat="1" applyFill="1" applyAlignment="1">
      <alignment horizontal="center"/>
    </xf>
    <xf numFmtId="172" fontId="0" fillId="0" borderId="0" xfId="0" applyNumberFormat="1" applyAlignment="1">
      <alignment horizontal="center"/>
    </xf>
    <xf numFmtId="172" fontId="0" fillId="0" borderId="0" xfId="1" applyNumberFormat="1" applyFont="1" applyAlignment="1">
      <alignment horizontal="center"/>
    </xf>
    <xf numFmtId="0" fontId="2" fillId="5" borderId="0" xfId="0" applyFont="1" applyFill="1" applyAlignment="1">
      <alignment horizontal="center"/>
    </xf>
    <xf numFmtId="173" fontId="0" fillId="0" borderId="0" xfId="0" applyNumberFormat="1"/>
    <xf numFmtId="1" fontId="0" fillId="0" borderId="0" xfId="0" applyNumberFormat="1"/>
    <xf numFmtId="174" fontId="4" fillId="0" borderId="0" xfId="0" applyNumberFormat="1" applyFont="1"/>
    <xf numFmtId="0" fontId="0" fillId="6" borderId="0" xfId="0" applyFill="1"/>
    <xf numFmtId="0" fontId="2" fillId="6" borderId="0" xfId="0" applyFont="1" applyFill="1"/>
    <xf numFmtId="14" fontId="0" fillId="0" borderId="0" xfId="0" applyNumberFormat="1" applyAlignment="1">
      <alignment horizontal="center"/>
    </xf>
    <xf numFmtId="0" fontId="14" fillId="6" borderId="0" xfId="0" applyFont="1" applyFill="1"/>
    <xf numFmtId="171" fontId="0" fillId="6" borderId="0" xfId="6" applyNumberFormat="1" applyFont="1" applyFill="1"/>
    <xf numFmtId="0" fontId="0" fillId="0" borderId="0" xfId="0" pivotButton="1"/>
    <xf numFmtId="0" fontId="0" fillId="0" borderId="0" xfId="0" applyAlignment="1">
      <alignment horizontal="right"/>
    </xf>
    <xf numFmtId="175" fontId="9" fillId="0" borderId="0" xfId="4" applyNumberFormat="1" applyFont="1"/>
    <xf numFmtId="0" fontId="9" fillId="7" borderId="0" xfId="4" applyFont="1" applyFill="1"/>
    <xf numFmtId="0" fontId="2" fillId="8" borderId="0" xfId="0" applyFont="1" applyFill="1"/>
    <xf numFmtId="0" fontId="0" fillId="8" borderId="0" xfId="0" applyFill="1"/>
    <xf numFmtId="10" fontId="0" fillId="8" borderId="0" xfId="0" applyNumberFormat="1" applyFill="1" applyAlignment="1">
      <alignment horizontal="center"/>
    </xf>
    <xf numFmtId="9" fontId="0" fillId="8" borderId="0" xfId="0" applyNumberFormat="1" applyFill="1" applyAlignment="1">
      <alignment horizontal="center"/>
    </xf>
    <xf numFmtId="1" fontId="0" fillId="8" borderId="0" xfId="0" applyNumberFormat="1" applyFill="1" applyAlignment="1">
      <alignment horizontal="center"/>
    </xf>
    <xf numFmtId="1" fontId="0" fillId="8" borderId="0" xfId="1" applyNumberFormat="1" applyFont="1" applyFill="1" applyAlignment="1">
      <alignment horizontal="center"/>
    </xf>
  </cellXfs>
  <cellStyles count="7">
    <cellStyle name="Comma" xfId="1" builtinId="3"/>
    <cellStyle name="Currency" xfId="6" builtinId="4"/>
    <cellStyle name="Normal" xfId="0" builtinId="0"/>
    <cellStyle name="Normal 2" xfId="3" xr:uid="{E7897D4B-190B-4D2A-A834-C322B4E89120}"/>
    <cellStyle name="Normal_מיון ושכיחויות" xfId="4" xr:uid="{516548B2-40C2-4AAB-BCE4-631082B9FE99}"/>
    <cellStyle name="Percent" xfId="2" builtinId="5"/>
    <cellStyle name="Percent 2" xfId="5" xr:uid="{1A27040A-5C8A-4E44-AEE3-5E511D1E30DE}"/>
  </cellStyles>
  <dxfs count="1">
    <dxf>
      <font>
        <b/>
        <i val="0"/>
        <color theme="0"/>
      </font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1"/>
          <c:order val="1"/>
          <c:tx>
            <c:strRef>
              <c:f>'דוח לקוחות'!$A$1</c:f>
              <c:strCache>
                <c:ptCount val="1"/>
                <c:pt idx="0">
                  <c:v>משכורת חודשית ממוצעת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Pt>
            <c:idx val="1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1B0-46E0-ADA1-390A6567529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'דוח לקוחות'!$C$2:$C$23</c:f>
              <c:strCache>
                <c:ptCount val="22"/>
                <c:pt idx="0">
                  <c:v>אורן</c:v>
                </c:pt>
                <c:pt idx="1">
                  <c:v>בני</c:v>
                </c:pt>
                <c:pt idx="2">
                  <c:v>צביקה </c:v>
                </c:pt>
                <c:pt idx="3">
                  <c:v>חן</c:v>
                </c:pt>
                <c:pt idx="4">
                  <c:v>משה</c:v>
                </c:pt>
                <c:pt idx="5">
                  <c:v>מני</c:v>
                </c:pt>
                <c:pt idx="6">
                  <c:v>שי</c:v>
                </c:pt>
                <c:pt idx="7">
                  <c:v>אבינועם</c:v>
                </c:pt>
                <c:pt idx="8">
                  <c:v>עומרי</c:v>
                </c:pt>
                <c:pt idx="9">
                  <c:v>אלי</c:v>
                </c:pt>
                <c:pt idx="10">
                  <c:v>איתמר</c:v>
                </c:pt>
                <c:pt idx="11">
                  <c:v>מייקל</c:v>
                </c:pt>
                <c:pt idx="12">
                  <c:v>אשר</c:v>
                </c:pt>
                <c:pt idx="13">
                  <c:v>כרמית</c:v>
                </c:pt>
                <c:pt idx="14">
                  <c:v>הילה</c:v>
                </c:pt>
                <c:pt idx="15">
                  <c:v>אוהד</c:v>
                </c:pt>
                <c:pt idx="16">
                  <c:v>ניר</c:v>
                </c:pt>
                <c:pt idx="17">
                  <c:v>ליאור</c:v>
                </c:pt>
                <c:pt idx="18">
                  <c:v>מיכאל</c:v>
                </c:pt>
                <c:pt idx="19">
                  <c:v>דניאלה</c:v>
                </c:pt>
                <c:pt idx="20">
                  <c:v>אדווה</c:v>
                </c:pt>
                <c:pt idx="21">
                  <c:v>חני</c:v>
                </c:pt>
              </c:strCache>
            </c:strRef>
          </c:cat>
          <c:val>
            <c:numRef>
              <c:f>'דוח לקוחות'!$A$2:$A$23</c:f>
              <c:numCache>
                <c:formatCode>#,##0_ ;\-#,##0\ </c:formatCode>
                <c:ptCount val="22"/>
                <c:pt idx="0">
                  <c:v>12750</c:v>
                </c:pt>
                <c:pt idx="1">
                  <c:v>114000</c:v>
                </c:pt>
                <c:pt idx="2">
                  <c:v>77500</c:v>
                </c:pt>
                <c:pt idx="3">
                  <c:v>63000</c:v>
                </c:pt>
                <c:pt idx="4">
                  <c:v>30125</c:v>
                </c:pt>
                <c:pt idx="5">
                  <c:v>23375</c:v>
                </c:pt>
                <c:pt idx="6">
                  <c:v>35625</c:v>
                </c:pt>
                <c:pt idx="7">
                  <c:v>8250</c:v>
                </c:pt>
                <c:pt idx="8">
                  <c:v>12500</c:v>
                </c:pt>
                <c:pt idx="9">
                  <c:v>26500</c:v>
                </c:pt>
                <c:pt idx="10">
                  <c:v>42500</c:v>
                </c:pt>
                <c:pt idx="11">
                  <c:v>30250</c:v>
                </c:pt>
                <c:pt idx="12">
                  <c:v>58125</c:v>
                </c:pt>
                <c:pt idx="13">
                  <c:v>16000</c:v>
                </c:pt>
                <c:pt idx="14">
                  <c:v>95750</c:v>
                </c:pt>
                <c:pt idx="15">
                  <c:v>6000</c:v>
                </c:pt>
                <c:pt idx="16">
                  <c:v>20000</c:v>
                </c:pt>
                <c:pt idx="17">
                  <c:v>18750</c:v>
                </c:pt>
                <c:pt idx="18">
                  <c:v>36375</c:v>
                </c:pt>
                <c:pt idx="19">
                  <c:v>34750</c:v>
                </c:pt>
                <c:pt idx="20">
                  <c:v>35175</c:v>
                </c:pt>
                <c:pt idx="21">
                  <c:v>15250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B0-46E0-ADA1-390A65675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56733888"/>
        <c:axId val="1156736800"/>
        <c:axId val="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'דוח לקוחות'!$A$23:$B$23</c15:sqref>
                        </c15:formulaRef>
                      </c:ext>
                    </c:extLst>
                    <c:strCache>
                      <c:ptCount val="1"/>
                      <c:pt idx="0">
                        <c:v>15,250  לבקוביץ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'דוח לקוחות'!$C$2:$C$23</c15:sqref>
                        </c15:formulaRef>
                      </c:ext>
                    </c:extLst>
                    <c:strCache>
                      <c:ptCount val="22"/>
                      <c:pt idx="0">
                        <c:v>אורן</c:v>
                      </c:pt>
                      <c:pt idx="1">
                        <c:v>בני</c:v>
                      </c:pt>
                      <c:pt idx="2">
                        <c:v>צביקה </c:v>
                      </c:pt>
                      <c:pt idx="3">
                        <c:v>חן</c:v>
                      </c:pt>
                      <c:pt idx="4">
                        <c:v>משה</c:v>
                      </c:pt>
                      <c:pt idx="5">
                        <c:v>מני</c:v>
                      </c:pt>
                      <c:pt idx="6">
                        <c:v>שי</c:v>
                      </c:pt>
                      <c:pt idx="7">
                        <c:v>אבינועם</c:v>
                      </c:pt>
                      <c:pt idx="8">
                        <c:v>עומרי</c:v>
                      </c:pt>
                      <c:pt idx="9">
                        <c:v>אלי</c:v>
                      </c:pt>
                      <c:pt idx="10">
                        <c:v>איתמר</c:v>
                      </c:pt>
                      <c:pt idx="11">
                        <c:v>מייקל</c:v>
                      </c:pt>
                      <c:pt idx="12">
                        <c:v>אשר</c:v>
                      </c:pt>
                      <c:pt idx="13">
                        <c:v>כרמית</c:v>
                      </c:pt>
                      <c:pt idx="14">
                        <c:v>הילה</c:v>
                      </c:pt>
                      <c:pt idx="15">
                        <c:v>אוהד</c:v>
                      </c:pt>
                      <c:pt idx="16">
                        <c:v>ניר</c:v>
                      </c:pt>
                      <c:pt idx="17">
                        <c:v>ליאור</c:v>
                      </c:pt>
                      <c:pt idx="18">
                        <c:v>מיכאל</c:v>
                      </c:pt>
                      <c:pt idx="19">
                        <c:v>דניאלה</c:v>
                      </c:pt>
                      <c:pt idx="20">
                        <c:v>אדווה</c:v>
                      </c:pt>
                      <c:pt idx="21">
                        <c:v>חני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'דוח לקוחות'!$C$23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E1B0-46E0-ADA1-390A65675292}"/>
                  </c:ext>
                </c:extLst>
              </c15:ser>
            </c15:filteredBarSeries>
          </c:ext>
        </c:extLst>
      </c:bar3DChart>
      <c:catAx>
        <c:axId val="1156733888"/>
        <c:scaling>
          <c:orientation val="maxMin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לקוחות-</a:t>
                </a:r>
                <a:r>
                  <a:rPr lang="he-IL" baseline="0"/>
                  <a:t> שמות פרטיים</a:t>
                </a:r>
                <a:endParaRPr lang="he-I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1156736800"/>
        <c:crosses val="autoZero"/>
        <c:auto val="1"/>
        <c:lblAlgn val="ctr"/>
        <c:lblOffset val="100"/>
        <c:noMultiLvlLbl val="0"/>
      </c:catAx>
      <c:valAx>
        <c:axId val="1156736800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/>
                  <a:t> משכורת</a:t>
                </a:r>
                <a:r>
                  <a:rPr lang="he-IL" baseline="0"/>
                  <a:t> חודשחת ממוצעת</a:t>
                </a:r>
              </a:p>
              <a:p>
                <a:pPr>
                  <a:defRPr/>
                </a:pPr>
                <a:endParaRPr lang="he-IL"/>
              </a:p>
            </c:rich>
          </c:tx>
          <c:layout>
            <c:manualLayout>
              <c:xMode val="edge"/>
              <c:yMode val="edge"/>
              <c:x val="0.95004110335264691"/>
              <c:y val="0.401099962304815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#,##0_ ;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1156733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</xdr:colOff>
      <xdr:row>1</xdr:row>
      <xdr:rowOff>9525</xdr:rowOff>
    </xdr:from>
    <xdr:to>
      <xdr:col>20</xdr:col>
      <xdr:colOff>219075</xdr:colOff>
      <xdr:row>25</xdr:row>
      <xdr:rowOff>61912</xdr:rowOff>
    </xdr:to>
    <xdr:graphicFrame macro="">
      <xdr:nvGraphicFramePr>
        <xdr:cNvPr id="5" name="תרשים 4">
          <a:extLst>
            <a:ext uri="{FF2B5EF4-FFF2-40B4-BE49-F238E27FC236}">
              <a16:creationId xmlns:a16="http://schemas.microsoft.com/office/drawing/2014/main" id="{E264A933-2DC2-4A5E-A3ED-EA47F4D5A1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udent" refreshedDate="45722.449644328706" createdVersion="7" refreshedVersion="7" minRefreshableVersion="3" recordCount="35" xr:uid="{3237EF31-7265-4A13-B4C6-644648ED5098}">
  <cacheSource type="worksheet">
    <worksheetSource ref="A1:O36" sheet="לקוחות בנק"/>
  </cacheSource>
  <cacheFields count="17">
    <cacheField name="מספר ת.ז" numFmtId="0">
      <sharedItems containsSemiMixedTypes="0" containsString="0" containsNumber="1" containsInteger="1" minValue="3083848" maxValue="6934852"/>
    </cacheField>
    <cacheField name="שם פרטי" numFmtId="0">
      <sharedItems/>
    </cacheField>
    <cacheField name="שם משפחה" numFmtId="0">
      <sharedItems/>
    </cacheField>
    <cacheField name="כתובת דוא&quot;ל" numFmtId="0">
      <sharedItems/>
    </cacheField>
    <cacheField name="תאריך הצטרפות" numFmtId="14">
      <sharedItems containsSemiMixedTypes="0" containsNonDate="0" containsDate="1" containsString="0" minDate="2008-02-24T00:00:00" maxDate="2024-10-30T00:00:00" count="34">
        <d v="2019-05-19T00:00:00"/>
        <d v="2019-02-08T00:00:00"/>
        <d v="2018-03-07T00:00:00"/>
        <d v="2020-10-28T00:00:00"/>
        <d v="2021-10-24T00:00:00"/>
        <d v="2020-05-27T00:00:00"/>
        <d v="2020-08-28T00:00:00"/>
        <d v="2019-02-01T00:00:00"/>
        <d v="2022-10-11T00:00:00"/>
        <d v="2023-04-14T00:00:00"/>
        <d v="2017-05-20T00:00:00"/>
        <d v="2021-03-10T00:00:00"/>
        <d v="2024-10-29T00:00:00"/>
        <d v="2010-04-27T00:00:00"/>
        <d v="2018-12-06T00:00:00"/>
        <d v="2010-12-22T00:00:00"/>
        <d v="2021-08-11T00:00:00"/>
        <d v="2019-06-25T00:00:00"/>
        <d v="2024-09-27T00:00:00"/>
        <d v="2018-05-15T00:00:00"/>
        <d v="2014-09-26T00:00:00"/>
        <d v="2018-08-23T00:00:00"/>
        <d v="2021-10-22T00:00:00"/>
        <d v="2010-09-05T00:00:00"/>
        <d v="2008-03-21T00:00:00"/>
        <d v="2008-02-24T00:00:00"/>
        <d v="2019-07-03T00:00:00"/>
        <d v="2008-04-13T00:00:00"/>
        <d v="2009-03-10T00:00:00"/>
        <d v="2020-12-21T00:00:00"/>
        <d v="2023-10-29T00:00:00"/>
        <d v="2018-12-02T00:00:00"/>
        <d v="2021-09-11T00:00:00"/>
        <d v="2024-06-04T00:00:00"/>
      </sharedItems>
      <fieldGroup par="16" base="4">
        <rangePr groupBy="months" startDate="2008-02-24T00:00:00" endDate="2024-10-30T00:00:00"/>
        <groupItems count="14">
          <s v="&lt;24/02/2008"/>
          <s v="ינו"/>
          <s v="פבר"/>
          <s v="מרץ"/>
          <s v="אפר"/>
          <s v="מאי"/>
          <s v="יונ"/>
          <s v="יול"/>
          <s v="אוג"/>
          <s v="ספט"/>
          <s v="אוק"/>
          <s v="נוב"/>
          <s v="דצמ"/>
          <s v="&gt;30/10/2024"/>
        </groupItems>
      </fieldGroup>
    </cacheField>
    <cacheField name="גיל " numFmtId="0">
      <sharedItems containsSemiMixedTypes="0" containsString="0" containsNumber="1" containsInteger="1" minValue="18" maxValue="65"/>
    </cacheField>
    <cacheField name="אזור מגורים" numFmtId="0">
      <sharedItems count="3">
        <s v="מרכז"/>
        <s v="צפון"/>
        <s v="דרום"/>
      </sharedItems>
    </cacheField>
    <cacheField name="מסלול לקוח" numFmtId="0">
      <sharedItems/>
    </cacheField>
    <cacheField name="מספר חודשי ותק " numFmtId="0">
      <sharedItems containsSemiMixedTypes="0" containsString="0" containsNumber="1" containsInteger="1" minValue="8" maxValue="121"/>
    </cacheField>
    <cacheField name="משכורת חודשית ממוצעת" numFmtId="167">
      <sharedItems containsSemiMixedTypes="0" containsString="0" containsNumber="1" containsInteger="1" minValue="2625" maxValue="114000"/>
    </cacheField>
    <cacheField name="מענק ללקוח בשח" numFmtId="171">
      <sharedItems containsSemiMixedTypes="0" containsString="0" containsNumber="1" minValue="472.5" maxValue="22800"/>
    </cacheField>
    <cacheField name="תאריך משיכת מענק" numFmtId="14">
      <sharedItems containsSemiMixedTypes="0" containsNonDate="0" containsDate="1" containsString="0" minDate="2025-01-10T00:00:00" maxDate="2030-11-01T00:00:00"/>
    </cacheField>
    <cacheField name="בונוס לעובד" numFmtId="171">
      <sharedItems containsSemiMixedTypes="0" containsString="0" containsNumber="1" minValue="65.625" maxValue="7250"/>
    </cacheField>
    <cacheField name="משכורת חודשית ממוצעת באירו" numFmtId="173">
      <sharedItems containsSemiMixedTypes="0" containsString="0" containsNumber="1" minValue="700" maxValue="30400"/>
    </cacheField>
    <cacheField name="משכורת שנתית ממוצעת" numFmtId="171">
      <sharedItems containsSemiMixedTypes="0" containsString="0" containsNumber="1" containsInteger="1" minValue="31500" maxValue="1368000"/>
    </cacheField>
    <cacheField name="רבעונים" numFmtId="0" databaseField="0">
      <fieldGroup base="4">
        <rangePr groupBy="quarters" startDate="2008-02-24T00:00:00" endDate="2024-10-30T00:00:00"/>
        <groupItems count="6">
          <s v="&lt;24/02/2008"/>
          <s v="רבע1"/>
          <s v="רבע2"/>
          <s v="רבע3"/>
          <s v="רבע4"/>
          <s v="&gt;30/10/2024"/>
        </groupItems>
      </fieldGroup>
    </cacheField>
    <cacheField name="שנים" numFmtId="0" databaseField="0">
      <fieldGroup base="4">
        <rangePr groupBy="years" startDate="2008-02-24T00:00:00" endDate="2024-10-30T00:00:00"/>
        <groupItems count="19">
          <s v="&lt;24/02/2008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&gt;30/10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n v="6056565"/>
    <s v="צחי"/>
    <s v="כהן"/>
    <s v="JXIELUBY@colman.ac.il"/>
    <x v="0"/>
    <n v="23"/>
    <x v="0"/>
    <s v="בסיסי"/>
    <n v="60"/>
    <n v="15750"/>
    <n v="2835"/>
    <d v="2025-04-10T00:00:00"/>
    <n v="480"/>
    <n v="4200"/>
    <n v="189000"/>
  </r>
  <r>
    <n v="4430571"/>
    <s v="אורן"/>
    <s v="וידר"/>
    <s v="RFANLGI22@gmail.com"/>
    <x v="1"/>
    <n v="34"/>
    <x v="0"/>
    <s v="פרמיום"/>
    <n v="95"/>
    <n v="12750"/>
    <n v="2805"/>
    <d v="2025-01-10T00:00:00"/>
    <n v="360"/>
    <n v="3400"/>
    <n v="153000"/>
  </r>
  <r>
    <n v="3427449"/>
    <s v="בני"/>
    <s v="קוזניץ"/>
    <s v="BD12BUB@colman.ac.il"/>
    <x v="2"/>
    <n v="47"/>
    <x v="1"/>
    <s v="עסקי"/>
    <n v="31"/>
    <n v="114000"/>
    <n v="22800"/>
    <d v="2025-02-10T00:00:00"/>
    <n v="7250"/>
    <n v="30400"/>
    <n v="1368000"/>
  </r>
  <r>
    <n v="5830124"/>
    <s v="צביקה "/>
    <s v="אברמוביץ"/>
    <s v="R5HJ9DT@gmail.com"/>
    <x v="3"/>
    <n v="26"/>
    <x v="2"/>
    <s v="עסקי"/>
    <n v="26"/>
    <n v="77500"/>
    <n v="15500"/>
    <d v="2026-10-31T00:00:00"/>
    <n v="4162.5"/>
    <n v="20666.666666666668"/>
    <n v="930000"/>
  </r>
  <r>
    <n v="3192167"/>
    <s v="חן"/>
    <s v="אבני"/>
    <s v="JXI45LUBY@colman.ac.il"/>
    <x v="4"/>
    <n v="57"/>
    <x v="2"/>
    <s v="עסקי"/>
    <n v="99"/>
    <n v="63000"/>
    <n v="17640"/>
    <d v="2027-10-31T00:00:00"/>
    <n v="3075"/>
    <n v="16800"/>
    <n v="756000"/>
  </r>
  <r>
    <n v="5145835"/>
    <s v="משה"/>
    <s v="לוי"/>
    <s v="GILIUU8@gmail.com"/>
    <x v="5"/>
    <n v="48"/>
    <x v="0"/>
    <s v="בסיסי"/>
    <n v="75"/>
    <n v="30125"/>
    <n v="6025"/>
    <d v="2026-05-31T00:00:00"/>
    <n v="1106.25"/>
    <n v="8033.333333333333"/>
    <n v="361500"/>
  </r>
  <r>
    <n v="5915445"/>
    <s v="מני"/>
    <s v="פורת"/>
    <s v="FFNGQQWT@ynet.co.il"/>
    <x v="6"/>
    <n v="18"/>
    <x v="1"/>
    <s v="בסיסי"/>
    <n v="81"/>
    <n v="23375"/>
    <n v="4675"/>
    <d v="2026-08-31T00:00:00"/>
    <n v="785"/>
    <n v="6233.333333333333"/>
    <n v="280500"/>
  </r>
  <r>
    <n v="5464769"/>
    <s v="שי"/>
    <s v="פסט"/>
    <s v="QW3@hotmail.com"/>
    <x v="7"/>
    <n v="37"/>
    <x v="0"/>
    <s v="בסיסי"/>
    <n v="66"/>
    <n v="35625"/>
    <n v="6412.5"/>
    <d v="2025-01-10T00:00:00"/>
    <n v="1381.25"/>
    <n v="9500"/>
    <n v="427500"/>
  </r>
  <r>
    <n v="3992335"/>
    <s v="ליאור"/>
    <s v="פינקלשטייו"/>
    <s v="NYIAVES@colman.ac.il"/>
    <x v="8"/>
    <n v="62"/>
    <x v="1"/>
    <s v="עסקי"/>
    <n v="63"/>
    <n v="9500"/>
    <n v="2375"/>
    <d v="2028-10-31T00:00:00"/>
    <n v="237.5"/>
    <n v="2533.3333333333335"/>
    <n v="114000"/>
  </r>
  <r>
    <n v="4633026"/>
    <s v="אבינועם"/>
    <s v="זוהר"/>
    <s v="GIMI89FG@walla.co.il"/>
    <x v="9"/>
    <n v="30"/>
    <x v="0"/>
    <s v="עסקי"/>
    <n v="86"/>
    <n v="8250"/>
    <n v="2310"/>
    <d v="2029-04-30T00:00:00"/>
    <n v="206.25"/>
    <n v="2200"/>
    <n v="99000"/>
  </r>
  <r>
    <n v="6790786"/>
    <s v="עומרי"/>
    <s v="חרד"/>
    <s v="RAV8O@walla.co.il"/>
    <x v="10"/>
    <n v="49"/>
    <x v="0"/>
    <s v="פרמיום"/>
    <n v="121"/>
    <n v="12500"/>
    <n v="3750"/>
    <d v="2025-04-10T00:00:00"/>
    <n v="350"/>
    <n v="3333.3333333333335"/>
    <n v="150000"/>
  </r>
  <r>
    <n v="5828005"/>
    <s v="אלי"/>
    <s v="זונשיין"/>
    <s v="JAKI89@gmail.com"/>
    <x v="11"/>
    <n v="32"/>
    <x v="2"/>
    <s v="פרמיום"/>
    <n v="8"/>
    <n v="26500"/>
    <n v="3710.0000000000005"/>
    <d v="2027-03-31T00:00:00"/>
    <n v="925"/>
    <n v="7066.666666666667"/>
    <n v="318000"/>
  </r>
  <r>
    <n v="6934852"/>
    <s v="חזי"/>
    <s v="אביגד"/>
    <s v="MYGLDVTD@colman.ac.il"/>
    <x v="12"/>
    <n v="31"/>
    <x v="1"/>
    <s v="בסיסי"/>
    <n v="83"/>
    <n v="8625"/>
    <n v="1725"/>
    <d v="2030-10-31T00:00:00"/>
    <n v="215.625"/>
    <n v="2300"/>
    <n v="103500"/>
  </r>
  <r>
    <n v="4708795"/>
    <s v="איתמר"/>
    <s v="גרינפלד"/>
    <s v="AUTBPAME@gmail.com"/>
    <x v="13"/>
    <n v="26"/>
    <x v="0"/>
    <s v="עסקי"/>
    <n v="21"/>
    <n v="42500"/>
    <n v="8500"/>
    <d v="2025-03-10T00:00:00"/>
    <n v="1725"/>
    <n v="11333.333333333334"/>
    <n v="510000"/>
  </r>
  <r>
    <n v="4853519"/>
    <s v="מייקל"/>
    <s v="קלושנר"/>
    <s v="TUTUU7@yahoo.com"/>
    <x v="14"/>
    <n v="65"/>
    <x v="0"/>
    <s v="עסקי"/>
    <n v="106"/>
    <n v="30250"/>
    <n v="8470"/>
    <d v="2025-11-10T00:00:00"/>
    <n v="1112.5"/>
    <n v="8066.666666666667"/>
    <n v="363000"/>
  </r>
  <r>
    <n v="5769687"/>
    <s v="אפרת"/>
    <s v="שטיין"/>
    <s v="PADI5@yahoo.com"/>
    <x v="15"/>
    <n v="36"/>
    <x v="0"/>
    <s v="בסיסי"/>
    <n v="87"/>
    <n v="8500"/>
    <n v="1700"/>
    <d v="2025-11-10T00:00:00"/>
    <n v="212.5"/>
    <n v="2266.6666666666665"/>
    <n v="102000"/>
  </r>
  <r>
    <n v="5720158"/>
    <s v="אשר"/>
    <s v="בנימיני"/>
    <s v="WTUUETX@gmail.com"/>
    <x v="16"/>
    <n v="27"/>
    <x v="2"/>
    <s v="בסיסי"/>
    <n v="19"/>
    <n v="58125"/>
    <n v="8718.75"/>
    <d v="2027-08-31T00:00:00"/>
    <n v="2709.375"/>
    <n v="15500"/>
    <n v="697500"/>
  </r>
  <r>
    <n v="5521822"/>
    <s v="כרמית"/>
    <s v="חזי"/>
    <s v="TUKU7K@yahoo.com"/>
    <x v="17"/>
    <n v="27"/>
    <x v="2"/>
    <s v="פרמיום"/>
    <n v="95"/>
    <n v="16000"/>
    <n v="3520"/>
    <d v="2025-05-10T00:00:00"/>
    <n v="490"/>
    <n v="4266.666666666667"/>
    <n v="192000"/>
  </r>
  <r>
    <n v="3907601"/>
    <s v="הילה"/>
    <s v="אהרוני"/>
    <s v="GT67JK@yahoo.com"/>
    <x v="18"/>
    <n v="59"/>
    <x v="0"/>
    <s v="עסקי"/>
    <n v="23"/>
    <n v="95750"/>
    <n v="19150"/>
    <d v="2030-09-30T00:00:00"/>
    <n v="5531.25"/>
    <n v="25533.333333333332"/>
    <n v="1149000"/>
  </r>
  <r>
    <n v="5127949"/>
    <s v="אוהד"/>
    <s v="בן משה"/>
    <s v="YACM@hotmail.com"/>
    <x v="19"/>
    <n v="23"/>
    <x v="1"/>
    <s v="בסיסי"/>
    <n v="74"/>
    <n v="6000"/>
    <n v="1200"/>
    <d v="2025-04-10T00:00:00"/>
    <n v="150"/>
    <n v="1600"/>
    <n v="72000"/>
  </r>
  <r>
    <n v="3083848"/>
    <s v="יהונתן"/>
    <s v="ארייב"/>
    <s v="TAB@hotmail.com"/>
    <x v="20"/>
    <n v="18"/>
    <x v="0"/>
    <s v="בסיסי"/>
    <n v="9"/>
    <n v="11000"/>
    <n v="1320"/>
    <d v="2025-08-10T00:00:00"/>
    <n v="290"/>
    <n v="2933.3333333333335"/>
    <n v="132000"/>
  </r>
  <r>
    <n v="4115321"/>
    <s v="ניר"/>
    <s v="בן שטרית"/>
    <s v="HRNFSEKR@gmail.com"/>
    <x v="21"/>
    <n v="53"/>
    <x v="0"/>
    <s v="בסיסי"/>
    <n v="54"/>
    <n v="20000"/>
    <n v="3600"/>
    <d v="2025-07-10T00:00:00"/>
    <n v="650"/>
    <n v="5333.333333333333"/>
    <n v="240000"/>
  </r>
  <r>
    <n v="5073393"/>
    <s v="מיכאלה"/>
    <s v="בן דרור"/>
    <s v="TIMO5GH@yahoo.com"/>
    <x v="22"/>
    <n v="36"/>
    <x v="1"/>
    <s v="עסקי"/>
    <n v="22"/>
    <n v="6000"/>
    <n v="1200"/>
    <d v="2027-10-31T00:00:00"/>
    <n v="150"/>
    <n v="1600"/>
    <n v="72000"/>
  </r>
  <r>
    <n v="3791707"/>
    <s v="ליאור"/>
    <s v="עציץ"/>
    <s v="BEXLDPPA11@ynet.co.il"/>
    <x v="23"/>
    <n v="32"/>
    <x v="2"/>
    <s v="עסקי"/>
    <n v="113"/>
    <n v="18750"/>
    <n v="6000"/>
    <d v="2025-08-10T00:00:00"/>
    <n v="600"/>
    <n v="5000"/>
    <n v="225000"/>
  </r>
  <r>
    <n v="5609175"/>
    <s v="מיכאל"/>
    <s v="דוידוביץ"/>
    <s v="EAUDGT@colman.ac.il"/>
    <x v="24"/>
    <n v="33"/>
    <x v="1"/>
    <s v="בסיסי"/>
    <n v="64"/>
    <n v="36375"/>
    <n v="6547.5"/>
    <d v="2025-02-10T00:00:00"/>
    <n v="1418.75"/>
    <n v="9700"/>
    <n v="436500"/>
  </r>
  <r>
    <n v="5989536"/>
    <s v="דניאלה"/>
    <s v="חיון"/>
    <s v="ACDC1@ynet.co.il"/>
    <x v="25"/>
    <n v="52"/>
    <x v="1"/>
    <s v="עסקי"/>
    <n v="28"/>
    <n v="34750"/>
    <n v="6950"/>
    <d v="2025-01-10T00:00:00"/>
    <n v="1337.5"/>
    <n v="9266.6666666666661"/>
    <n v="417000"/>
  </r>
  <r>
    <n v="4100161"/>
    <s v="ליטל"/>
    <s v="הלוי"/>
    <s v="GH77JK@yahoo.com"/>
    <x v="26"/>
    <n v="21"/>
    <x v="0"/>
    <s v="בסיסי"/>
    <n v="88"/>
    <n v="7125"/>
    <n v="1425"/>
    <d v="2025-06-10T00:00:00"/>
    <n v="178.125"/>
    <n v="1900"/>
    <n v="85500"/>
  </r>
  <r>
    <n v="5763159"/>
    <s v="אדווה"/>
    <s v="לוין"/>
    <s v="XIJDGGVC@gmail.com"/>
    <x v="27"/>
    <n v="42"/>
    <x v="2"/>
    <s v="פרמיום"/>
    <n v="103"/>
    <n v="35175"/>
    <n v="7738.5"/>
    <d v="2025-03-10T00:00:00"/>
    <n v="1358.75"/>
    <n v="9380"/>
    <n v="422100"/>
  </r>
  <r>
    <n v="3539546"/>
    <s v="שרון"/>
    <s v="הווארד"/>
    <s v="RV7HQO33@ynet.co.il"/>
    <x v="28"/>
    <n v="19"/>
    <x v="0"/>
    <s v="בסיסי"/>
    <n v="59"/>
    <n v="2625"/>
    <n v="472.5"/>
    <d v="2025-02-10T00:00:00"/>
    <n v="65.625"/>
    <n v="700"/>
    <n v="31500"/>
  </r>
  <r>
    <n v="5664243"/>
    <s v="יוני"/>
    <s v="ניסים"/>
    <s v="KIEAUDGT@colman.ac.il"/>
    <x v="29"/>
    <n v="58"/>
    <x v="0"/>
    <s v="פרמיום"/>
    <n v="58"/>
    <n v="6500"/>
    <n v="1300"/>
    <d v="2026-12-31T00:00:00"/>
    <n v="162.5"/>
    <n v="1733.3333333333333"/>
    <n v="78000"/>
  </r>
  <r>
    <n v="5678581"/>
    <s v="אורנה"/>
    <s v="יצחקי"/>
    <s v="YIDOJL@gmail.com"/>
    <x v="11"/>
    <n v="27"/>
    <x v="1"/>
    <s v="בסיסי"/>
    <n v="110"/>
    <n v="13000"/>
    <n v="3250"/>
    <d v="2027-03-31T00:00:00"/>
    <n v="370"/>
    <n v="3466.6666666666665"/>
    <n v="156000"/>
  </r>
  <r>
    <n v="4220283"/>
    <s v="חני"/>
    <s v="לבקוביץ"/>
    <s v="MYG66YU@colman.ac.il"/>
    <x v="30"/>
    <n v="19"/>
    <x v="1"/>
    <s v="עסקי"/>
    <n v="103"/>
    <n v="15250"/>
    <n v="4270"/>
    <d v="2029-10-31T00:00:00"/>
    <n v="460"/>
    <n v="4066.6666666666665"/>
    <n v="183000"/>
  </r>
  <r>
    <n v="3591027"/>
    <s v="לילך"/>
    <s v="סונין"/>
    <s v="GGHH77JK@yahoo.com"/>
    <x v="31"/>
    <n v="20"/>
    <x v="0"/>
    <s v="בסיסי"/>
    <n v="8"/>
    <n v="16500"/>
    <n v="1980"/>
    <d v="2025-11-10T00:00:00"/>
    <n v="510"/>
    <n v="4400"/>
    <n v="198000"/>
  </r>
  <r>
    <n v="4241247"/>
    <s v="אלון"/>
    <s v="סוטון"/>
    <s v="ELVLSUAM@gmail.com"/>
    <x v="32"/>
    <n v="65"/>
    <x v="0"/>
    <s v="בסיסי"/>
    <n v="14"/>
    <n v="6625"/>
    <n v="795"/>
    <d v="2027-09-30T00:00:00"/>
    <n v="165.625"/>
    <n v="1766.6666666666667"/>
    <n v="79500"/>
  </r>
  <r>
    <n v="4280247"/>
    <s v="רוית"/>
    <s v="ישראל"/>
    <s v="RAV77@ynet.co.il"/>
    <x v="33"/>
    <n v="40"/>
    <x v="0"/>
    <s v="פרמיום"/>
    <n v="56"/>
    <n v="7500"/>
    <n v="1500"/>
    <d v="2030-06-30T00:00:00"/>
    <n v="187.5"/>
    <n v="2000"/>
    <n v="9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F84A6A9-FC64-4F83-8DBD-2CBC8E77667B}" name="PivotTable1" cacheId="22" applyNumberFormats="0" applyBorderFormats="0" applyFontFormats="0" applyPatternFormats="0" applyAlignmentFormats="0" applyWidthHeightFormats="1" dataCaption="ערכים" updatedVersion="7" minRefreshableVersion="3" useAutoFormatting="1" itemPrintTitles="1" createdVersion="7" indent="0" outline="1" outlineData="1" multipleFieldFilters="0" rowHeaderCaption="אזור מגורים">
  <location ref="A3:B7" firstHeaderRow="1" firstDataRow="1" firstDataCol="1"/>
  <pivotFields count="17">
    <pivotField showAll="0"/>
    <pivotField showAll="0"/>
    <pivotField showAll="0"/>
    <pivotField showAll="0"/>
    <pivotField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axis="axisRow" dataField="1" showAll="0">
      <items count="4">
        <item x="2"/>
        <item x="0"/>
        <item x="1"/>
        <item t="default"/>
      </items>
    </pivotField>
    <pivotField showAll="0"/>
    <pivotField showAll="0"/>
    <pivotField numFmtId="167" showAll="0"/>
    <pivotField numFmtId="171" showAll="0"/>
    <pivotField numFmtId="14" showAll="0"/>
    <pivotField numFmtId="171" showAll="0"/>
    <pivotField numFmtId="173" showAll="0"/>
    <pivotField numFmtId="171" showAll="0"/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</pivotFields>
  <rowFields count="1">
    <field x="6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כמות לקוחת אשר גרים באזור זה" fld="6" subtotal="count" baseField="6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8A348E-5893-4906-8E55-8AA84306B36C}" name="PivotTable3" cacheId="22" applyNumberFormats="0" applyBorderFormats="0" applyFontFormats="0" applyPatternFormats="0" applyAlignmentFormats="0" applyWidthHeightFormats="1" dataCaption="ערכים" updatedVersion="7" minRefreshableVersion="3" useAutoFormatting="1" itemPrintTitles="1" createdVersion="7" indent="0" outline="1" outlineData="1" multipleFieldFilters="0">
  <location ref="A3:B8" firstHeaderRow="1" firstDataRow="1" firstDataCol="1" rowPageCount="1" colPageCount="1"/>
  <pivotFields count="17">
    <pivotField showAll="0"/>
    <pivotField dataField="1" showAll="0"/>
    <pivotField showAll="0"/>
    <pivotField showAll="0"/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axis="axisPage" showAll="0">
      <items count="4">
        <item x="2"/>
        <item x="0"/>
        <item x="1"/>
        <item t="default"/>
      </items>
    </pivotField>
    <pivotField showAll="0"/>
    <pivotField showAll="0"/>
    <pivotField numFmtId="167" showAll="0"/>
    <pivotField numFmtId="171" showAll="0"/>
    <pivotField numFmtId="14" showAll="0"/>
    <pivotField numFmtId="171" showAll="0"/>
    <pivotField numFmtId="173" showAll="0"/>
    <pivotField numFmtId="171" showAll="0"/>
    <pivotField axis="axisRow"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showAll="0">
      <items count="20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t="default"/>
      </items>
    </pivotField>
  </pivotFields>
  <rowFields count="2">
    <field x="15"/>
    <field x="4"/>
  </rowFields>
  <rowItems count="5">
    <i>
      <x v="1"/>
    </i>
    <i>
      <x v="2"/>
    </i>
    <i>
      <x v="3"/>
    </i>
    <i>
      <x v="4"/>
    </i>
    <i t="grand">
      <x/>
    </i>
  </rowItems>
  <colItems count="1">
    <i/>
  </colItems>
  <pageFields count="1">
    <pageField fld="6" hier="-1"/>
  </pageFields>
  <dataFields count="1">
    <dataField name="מספר לקוחות שהצטרפו " fld="1" subtotal="count" baseField="15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D77204-664C-4FC5-8ED5-92BEFBA77244}">
  <dimension ref="A1:K36"/>
  <sheetViews>
    <sheetView rightToLeft="1" zoomScaleNormal="100" workbookViewId="0">
      <selection activeCell="I7" sqref="I7"/>
    </sheetView>
  </sheetViews>
  <sheetFormatPr baseColWidth="10" defaultColWidth="8.83203125" defaultRowHeight="16" x14ac:dyDescent="0.2"/>
  <cols>
    <col min="1" max="1" width="14.6640625" style="23" customWidth="1"/>
    <col min="2" max="2" width="9.1640625" style="23" customWidth="1"/>
    <col min="3" max="3" width="10" style="23" bestFit="1" customWidth="1"/>
    <col min="4" max="4" width="9" style="23"/>
    <col min="5" max="5" width="8.83203125" style="23" bestFit="1" customWidth="1"/>
    <col min="6" max="7" width="10" style="23" bestFit="1" customWidth="1"/>
    <col min="8" max="8" width="8.1640625" style="23" customWidth="1"/>
    <col min="9" max="249" width="9" style="23"/>
    <col min="250" max="250" width="9.1640625" style="23" bestFit="1" customWidth="1"/>
    <col min="251" max="251" width="9.1640625" style="23" customWidth="1"/>
    <col min="252" max="252" width="9.1640625" style="23" bestFit="1" customWidth="1"/>
    <col min="253" max="253" width="10" style="23" bestFit="1" customWidth="1"/>
    <col min="254" max="254" width="9" style="23"/>
    <col min="255" max="255" width="9.1640625" style="23" bestFit="1" customWidth="1"/>
    <col min="256" max="256" width="9.1640625" style="23" customWidth="1"/>
    <col min="257" max="257" width="11.33203125" style="23" customWidth="1"/>
    <col min="258" max="260" width="9" style="23"/>
    <col min="261" max="261" width="8.83203125" style="23" bestFit="1" customWidth="1"/>
    <col min="262" max="505" width="9" style="23"/>
    <col min="506" max="506" width="9.1640625" style="23" bestFit="1" customWidth="1"/>
    <col min="507" max="507" width="9.1640625" style="23" customWidth="1"/>
    <col min="508" max="508" width="9.1640625" style="23" bestFit="1" customWidth="1"/>
    <col min="509" max="509" width="10" style="23" bestFit="1" customWidth="1"/>
    <col min="510" max="510" width="9" style="23"/>
    <col min="511" max="511" width="9.1640625" style="23" bestFit="1" customWidth="1"/>
    <col min="512" max="512" width="9.1640625" style="23" customWidth="1"/>
    <col min="513" max="513" width="11.33203125" style="23" customWidth="1"/>
    <col min="514" max="516" width="9" style="23"/>
    <col min="517" max="517" width="8.83203125" style="23" bestFit="1" customWidth="1"/>
    <col min="518" max="761" width="9" style="23"/>
    <col min="762" max="762" width="9.1640625" style="23" bestFit="1" customWidth="1"/>
    <col min="763" max="763" width="9.1640625" style="23" customWidth="1"/>
    <col min="764" max="764" width="9.1640625" style="23" bestFit="1" customWidth="1"/>
    <col min="765" max="765" width="10" style="23" bestFit="1" customWidth="1"/>
    <col min="766" max="766" width="9" style="23"/>
    <col min="767" max="767" width="9.1640625" style="23" bestFit="1" customWidth="1"/>
    <col min="768" max="768" width="9.1640625" style="23" customWidth="1"/>
    <col min="769" max="769" width="11.33203125" style="23" customWidth="1"/>
    <col min="770" max="772" width="9" style="23"/>
    <col min="773" max="773" width="8.83203125" style="23" bestFit="1" customWidth="1"/>
    <col min="774" max="1017" width="9" style="23"/>
    <col min="1018" max="1018" width="9.1640625" style="23" bestFit="1" customWidth="1"/>
    <col min="1019" max="1019" width="9.1640625" style="23" customWidth="1"/>
    <col min="1020" max="1020" width="9.1640625" style="23" bestFit="1" customWidth="1"/>
    <col min="1021" max="1021" width="10" style="23" bestFit="1" customWidth="1"/>
    <col min="1022" max="1022" width="9" style="23"/>
    <col min="1023" max="1023" width="9.1640625" style="23" bestFit="1" customWidth="1"/>
    <col min="1024" max="1024" width="9.1640625" style="23" customWidth="1"/>
    <col min="1025" max="1025" width="11.33203125" style="23" customWidth="1"/>
    <col min="1026" max="1028" width="9" style="23"/>
    <col min="1029" max="1029" width="8.83203125" style="23" bestFit="1" customWidth="1"/>
    <col min="1030" max="1273" width="9" style="23"/>
    <col min="1274" max="1274" width="9.1640625" style="23" bestFit="1" customWidth="1"/>
    <col min="1275" max="1275" width="9.1640625" style="23" customWidth="1"/>
    <col min="1276" max="1276" width="9.1640625" style="23" bestFit="1" customWidth="1"/>
    <col min="1277" max="1277" width="10" style="23" bestFit="1" customWidth="1"/>
    <col min="1278" max="1278" width="9" style="23"/>
    <col min="1279" max="1279" width="9.1640625" style="23" bestFit="1" customWidth="1"/>
    <col min="1280" max="1280" width="9.1640625" style="23" customWidth="1"/>
    <col min="1281" max="1281" width="11.33203125" style="23" customWidth="1"/>
    <col min="1282" max="1284" width="9" style="23"/>
    <col min="1285" max="1285" width="8.83203125" style="23" bestFit="1" customWidth="1"/>
    <col min="1286" max="1529" width="9" style="23"/>
    <col min="1530" max="1530" width="9.1640625" style="23" bestFit="1" customWidth="1"/>
    <col min="1531" max="1531" width="9.1640625" style="23" customWidth="1"/>
    <col min="1532" max="1532" width="9.1640625" style="23" bestFit="1" customWidth="1"/>
    <col min="1533" max="1533" width="10" style="23" bestFit="1" customWidth="1"/>
    <col min="1534" max="1534" width="9" style="23"/>
    <col min="1535" max="1535" width="9.1640625" style="23" bestFit="1" customWidth="1"/>
    <col min="1536" max="1536" width="9.1640625" style="23" customWidth="1"/>
    <col min="1537" max="1537" width="11.33203125" style="23" customWidth="1"/>
    <col min="1538" max="1540" width="9" style="23"/>
    <col min="1541" max="1541" width="8.83203125" style="23" bestFit="1" customWidth="1"/>
    <col min="1542" max="1785" width="9" style="23"/>
    <col min="1786" max="1786" width="9.1640625" style="23" bestFit="1" customWidth="1"/>
    <col min="1787" max="1787" width="9.1640625" style="23" customWidth="1"/>
    <col min="1788" max="1788" width="9.1640625" style="23" bestFit="1" customWidth="1"/>
    <col min="1789" max="1789" width="10" style="23" bestFit="1" customWidth="1"/>
    <col min="1790" max="1790" width="9" style="23"/>
    <col min="1791" max="1791" width="9.1640625" style="23" bestFit="1" customWidth="1"/>
    <col min="1792" max="1792" width="9.1640625" style="23" customWidth="1"/>
    <col min="1793" max="1793" width="11.33203125" style="23" customWidth="1"/>
    <col min="1794" max="1796" width="9" style="23"/>
    <col min="1797" max="1797" width="8.83203125" style="23" bestFit="1" customWidth="1"/>
    <col min="1798" max="2041" width="9" style="23"/>
    <col min="2042" max="2042" width="9.1640625" style="23" bestFit="1" customWidth="1"/>
    <col min="2043" max="2043" width="9.1640625" style="23" customWidth="1"/>
    <col min="2044" max="2044" width="9.1640625" style="23" bestFit="1" customWidth="1"/>
    <col min="2045" max="2045" width="10" style="23" bestFit="1" customWidth="1"/>
    <col min="2046" max="2046" width="9" style="23"/>
    <col min="2047" max="2047" width="9.1640625" style="23" bestFit="1" customWidth="1"/>
    <col min="2048" max="2048" width="9.1640625" style="23" customWidth="1"/>
    <col min="2049" max="2049" width="11.33203125" style="23" customWidth="1"/>
    <col min="2050" max="2052" width="9" style="23"/>
    <col min="2053" max="2053" width="8.83203125" style="23" bestFit="1" customWidth="1"/>
    <col min="2054" max="2297" width="9" style="23"/>
    <col min="2298" max="2298" width="9.1640625" style="23" bestFit="1" customWidth="1"/>
    <col min="2299" max="2299" width="9.1640625" style="23" customWidth="1"/>
    <col min="2300" max="2300" width="9.1640625" style="23" bestFit="1" customWidth="1"/>
    <col min="2301" max="2301" width="10" style="23" bestFit="1" customWidth="1"/>
    <col min="2302" max="2302" width="9" style="23"/>
    <col min="2303" max="2303" width="9.1640625" style="23" bestFit="1" customWidth="1"/>
    <col min="2304" max="2304" width="9.1640625" style="23" customWidth="1"/>
    <col min="2305" max="2305" width="11.33203125" style="23" customWidth="1"/>
    <col min="2306" max="2308" width="9" style="23"/>
    <col min="2309" max="2309" width="8.83203125" style="23" bestFit="1" customWidth="1"/>
    <col min="2310" max="2553" width="9" style="23"/>
    <col min="2554" max="2554" width="9.1640625" style="23" bestFit="1" customWidth="1"/>
    <col min="2555" max="2555" width="9.1640625" style="23" customWidth="1"/>
    <col min="2556" max="2556" width="9.1640625" style="23" bestFit="1" customWidth="1"/>
    <col min="2557" max="2557" width="10" style="23" bestFit="1" customWidth="1"/>
    <col min="2558" max="2558" width="9" style="23"/>
    <col min="2559" max="2559" width="9.1640625" style="23" bestFit="1" customWidth="1"/>
    <col min="2560" max="2560" width="9.1640625" style="23" customWidth="1"/>
    <col min="2561" max="2561" width="11.33203125" style="23" customWidth="1"/>
    <col min="2562" max="2564" width="9" style="23"/>
    <col min="2565" max="2565" width="8.83203125" style="23" bestFit="1" customWidth="1"/>
    <col min="2566" max="2809" width="9" style="23"/>
    <col min="2810" max="2810" width="9.1640625" style="23" bestFit="1" customWidth="1"/>
    <col min="2811" max="2811" width="9.1640625" style="23" customWidth="1"/>
    <col min="2812" max="2812" width="9.1640625" style="23" bestFit="1" customWidth="1"/>
    <col min="2813" max="2813" width="10" style="23" bestFit="1" customWidth="1"/>
    <col min="2814" max="2814" width="9" style="23"/>
    <col min="2815" max="2815" width="9.1640625" style="23" bestFit="1" customWidth="1"/>
    <col min="2816" max="2816" width="9.1640625" style="23" customWidth="1"/>
    <col min="2817" max="2817" width="11.33203125" style="23" customWidth="1"/>
    <col min="2818" max="2820" width="9" style="23"/>
    <col min="2821" max="2821" width="8.83203125" style="23" bestFit="1" customWidth="1"/>
    <col min="2822" max="3065" width="9" style="23"/>
    <col min="3066" max="3066" width="9.1640625" style="23" bestFit="1" customWidth="1"/>
    <col min="3067" max="3067" width="9.1640625" style="23" customWidth="1"/>
    <col min="3068" max="3068" width="9.1640625" style="23" bestFit="1" customWidth="1"/>
    <col min="3069" max="3069" width="10" style="23" bestFit="1" customWidth="1"/>
    <col min="3070" max="3070" width="9" style="23"/>
    <col min="3071" max="3071" width="9.1640625" style="23" bestFit="1" customWidth="1"/>
    <col min="3072" max="3072" width="9.1640625" style="23" customWidth="1"/>
    <col min="3073" max="3073" width="11.33203125" style="23" customWidth="1"/>
    <col min="3074" max="3076" width="9" style="23"/>
    <col min="3077" max="3077" width="8.83203125" style="23" bestFit="1" customWidth="1"/>
    <col min="3078" max="3321" width="9" style="23"/>
    <col min="3322" max="3322" width="9.1640625" style="23" bestFit="1" customWidth="1"/>
    <col min="3323" max="3323" width="9.1640625" style="23" customWidth="1"/>
    <col min="3324" max="3324" width="9.1640625" style="23" bestFit="1" customWidth="1"/>
    <col min="3325" max="3325" width="10" style="23" bestFit="1" customWidth="1"/>
    <col min="3326" max="3326" width="9" style="23"/>
    <col min="3327" max="3327" width="9.1640625" style="23" bestFit="1" customWidth="1"/>
    <col min="3328" max="3328" width="9.1640625" style="23" customWidth="1"/>
    <col min="3329" max="3329" width="11.33203125" style="23" customWidth="1"/>
    <col min="3330" max="3332" width="9" style="23"/>
    <col min="3333" max="3333" width="8.83203125" style="23" bestFit="1" customWidth="1"/>
    <col min="3334" max="3577" width="9" style="23"/>
    <col min="3578" max="3578" width="9.1640625" style="23" bestFit="1" customWidth="1"/>
    <col min="3579" max="3579" width="9.1640625" style="23" customWidth="1"/>
    <col min="3580" max="3580" width="9.1640625" style="23" bestFit="1" customWidth="1"/>
    <col min="3581" max="3581" width="10" style="23" bestFit="1" customWidth="1"/>
    <col min="3582" max="3582" width="9" style="23"/>
    <col min="3583" max="3583" width="9.1640625" style="23" bestFit="1" customWidth="1"/>
    <col min="3584" max="3584" width="9.1640625" style="23" customWidth="1"/>
    <col min="3585" max="3585" width="11.33203125" style="23" customWidth="1"/>
    <col min="3586" max="3588" width="9" style="23"/>
    <col min="3589" max="3589" width="8.83203125" style="23" bestFit="1" customWidth="1"/>
    <col min="3590" max="3833" width="9" style="23"/>
    <col min="3834" max="3834" width="9.1640625" style="23" bestFit="1" customWidth="1"/>
    <col min="3835" max="3835" width="9.1640625" style="23" customWidth="1"/>
    <col min="3836" max="3836" width="9.1640625" style="23" bestFit="1" customWidth="1"/>
    <col min="3837" max="3837" width="10" style="23" bestFit="1" customWidth="1"/>
    <col min="3838" max="3838" width="9" style="23"/>
    <col min="3839" max="3839" width="9.1640625" style="23" bestFit="1" customWidth="1"/>
    <col min="3840" max="3840" width="9.1640625" style="23" customWidth="1"/>
    <col min="3841" max="3841" width="11.33203125" style="23" customWidth="1"/>
    <col min="3842" max="3844" width="9" style="23"/>
    <col min="3845" max="3845" width="8.83203125" style="23" bestFit="1" customWidth="1"/>
    <col min="3846" max="4089" width="9" style="23"/>
    <col min="4090" max="4090" width="9.1640625" style="23" bestFit="1" customWidth="1"/>
    <col min="4091" max="4091" width="9.1640625" style="23" customWidth="1"/>
    <col min="4092" max="4092" width="9.1640625" style="23" bestFit="1" customWidth="1"/>
    <col min="4093" max="4093" width="10" style="23" bestFit="1" customWidth="1"/>
    <col min="4094" max="4094" width="9" style="23"/>
    <col min="4095" max="4095" width="9.1640625" style="23" bestFit="1" customWidth="1"/>
    <col min="4096" max="4096" width="9.1640625" style="23" customWidth="1"/>
    <col min="4097" max="4097" width="11.33203125" style="23" customWidth="1"/>
    <col min="4098" max="4100" width="9" style="23"/>
    <col min="4101" max="4101" width="8.83203125" style="23" bestFit="1" customWidth="1"/>
    <col min="4102" max="4345" width="9" style="23"/>
    <col min="4346" max="4346" width="9.1640625" style="23" bestFit="1" customWidth="1"/>
    <col min="4347" max="4347" width="9.1640625" style="23" customWidth="1"/>
    <col min="4348" max="4348" width="9.1640625" style="23" bestFit="1" customWidth="1"/>
    <col min="4349" max="4349" width="10" style="23" bestFit="1" customWidth="1"/>
    <col min="4350" max="4350" width="9" style="23"/>
    <col min="4351" max="4351" width="9.1640625" style="23" bestFit="1" customWidth="1"/>
    <col min="4352" max="4352" width="9.1640625" style="23" customWidth="1"/>
    <col min="4353" max="4353" width="11.33203125" style="23" customWidth="1"/>
    <col min="4354" max="4356" width="9" style="23"/>
    <col min="4357" max="4357" width="8.83203125" style="23" bestFit="1" customWidth="1"/>
    <col min="4358" max="4601" width="9" style="23"/>
    <col min="4602" max="4602" width="9.1640625" style="23" bestFit="1" customWidth="1"/>
    <col min="4603" max="4603" width="9.1640625" style="23" customWidth="1"/>
    <col min="4604" max="4604" width="9.1640625" style="23" bestFit="1" customWidth="1"/>
    <col min="4605" max="4605" width="10" style="23" bestFit="1" customWidth="1"/>
    <col min="4606" max="4606" width="9" style="23"/>
    <col min="4607" max="4607" width="9.1640625" style="23" bestFit="1" customWidth="1"/>
    <col min="4608" max="4608" width="9.1640625" style="23" customWidth="1"/>
    <col min="4609" max="4609" width="11.33203125" style="23" customWidth="1"/>
    <col min="4610" max="4612" width="9" style="23"/>
    <col min="4613" max="4613" width="8.83203125" style="23" bestFit="1" customWidth="1"/>
    <col min="4614" max="4857" width="9" style="23"/>
    <col min="4858" max="4858" width="9.1640625" style="23" bestFit="1" customWidth="1"/>
    <col min="4859" max="4859" width="9.1640625" style="23" customWidth="1"/>
    <col min="4860" max="4860" width="9.1640625" style="23" bestFit="1" customWidth="1"/>
    <col min="4861" max="4861" width="10" style="23" bestFit="1" customWidth="1"/>
    <col min="4862" max="4862" width="9" style="23"/>
    <col min="4863" max="4863" width="9.1640625" style="23" bestFit="1" customWidth="1"/>
    <col min="4864" max="4864" width="9.1640625" style="23" customWidth="1"/>
    <col min="4865" max="4865" width="11.33203125" style="23" customWidth="1"/>
    <col min="4866" max="4868" width="9" style="23"/>
    <col min="4869" max="4869" width="8.83203125" style="23" bestFit="1" customWidth="1"/>
    <col min="4870" max="5113" width="9" style="23"/>
    <col min="5114" max="5114" width="9.1640625" style="23" bestFit="1" customWidth="1"/>
    <col min="5115" max="5115" width="9.1640625" style="23" customWidth="1"/>
    <col min="5116" max="5116" width="9.1640625" style="23" bestFit="1" customWidth="1"/>
    <col min="5117" max="5117" width="10" style="23" bestFit="1" customWidth="1"/>
    <col min="5118" max="5118" width="9" style="23"/>
    <col min="5119" max="5119" width="9.1640625" style="23" bestFit="1" customWidth="1"/>
    <col min="5120" max="5120" width="9.1640625" style="23" customWidth="1"/>
    <col min="5121" max="5121" width="11.33203125" style="23" customWidth="1"/>
    <col min="5122" max="5124" width="9" style="23"/>
    <col min="5125" max="5125" width="8.83203125" style="23" bestFit="1" customWidth="1"/>
    <col min="5126" max="5369" width="9" style="23"/>
    <col min="5370" max="5370" width="9.1640625" style="23" bestFit="1" customWidth="1"/>
    <col min="5371" max="5371" width="9.1640625" style="23" customWidth="1"/>
    <col min="5372" max="5372" width="9.1640625" style="23" bestFit="1" customWidth="1"/>
    <col min="5373" max="5373" width="10" style="23" bestFit="1" customWidth="1"/>
    <col min="5374" max="5374" width="9" style="23"/>
    <col min="5375" max="5375" width="9.1640625" style="23" bestFit="1" customWidth="1"/>
    <col min="5376" max="5376" width="9.1640625" style="23" customWidth="1"/>
    <col min="5377" max="5377" width="11.33203125" style="23" customWidth="1"/>
    <col min="5378" max="5380" width="9" style="23"/>
    <col min="5381" max="5381" width="8.83203125" style="23" bestFit="1" customWidth="1"/>
    <col min="5382" max="5625" width="9" style="23"/>
    <col min="5626" max="5626" width="9.1640625" style="23" bestFit="1" customWidth="1"/>
    <col min="5627" max="5627" width="9.1640625" style="23" customWidth="1"/>
    <col min="5628" max="5628" width="9.1640625" style="23" bestFit="1" customWidth="1"/>
    <col min="5629" max="5629" width="10" style="23" bestFit="1" customWidth="1"/>
    <col min="5630" max="5630" width="9" style="23"/>
    <col min="5631" max="5631" width="9.1640625" style="23" bestFit="1" customWidth="1"/>
    <col min="5632" max="5632" width="9.1640625" style="23" customWidth="1"/>
    <col min="5633" max="5633" width="11.33203125" style="23" customWidth="1"/>
    <col min="5634" max="5636" width="9" style="23"/>
    <col min="5637" max="5637" width="8.83203125" style="23" bestFit="1" customWidth="1"/>
    <col min="5638" max="5881" width="9" style="23"/>
    <col min="5882" max="5882" width="9.1640625" style="23" bestFit="1" customWidth="1"/>
    <col min="5883" max="5883" width="9.1640625" style="23" customWidth="1"/>
    <col min="5884" max="5884" width="9.1640625" style="23" bestFit="1" customWidth="1"/>
    <col min="5885" max="5885" width="10" style="23" bestFit="1" customWidth="1"/>
    <col min="5886" max="5886" width="9" style="23"/>
    <col min="5887" max="5887" width="9.1640625" style="23" bestFit="1" customWidth="1"/>
    <col min="5888" max="5888" width="9.1640625" style="23" customWidth="1"/>
    <col min="5889" max="5889" width="11.33203125" style="23" customWidth="1"/>
    <col min="5890" max="5892" width="9" style="23"/>
    <col min="5893" max="5893" width="8.83203125" style="23" bestFit="1" customWidth="1"/>
    <col min="5894" max="6137" width="9" style="23"/>
    <col min="6138" max="6138" width="9.1640625" style="23" bestFit="1" customWidth="1"/>
    <col min="6139" max="6139" width="9.1640625" style="23" customWidth="1"/>
    <col min="6140" max="6140" width="9.1640625" style="23" bestFit="1" customWidth="1"/>
    <col min="6141" max="6141" width="10" style="23" bestFit="1" customWidth="1"/>
    <col min="6142" max="6142" width="9" style="23"/>
    <col min="6143" max="6143" width="9.1640625" style="23" bestFit="1" customWidth="1"/>
    <col min="6144" max="6144" width="9.1640625" style="23" customWidth="1"/>
    <col min="6145" max="6145" width="11.33203125" style="23" customWidth="1"/>
    <col min="6146" max="6148" width="9" style="23"/>
    <col min="6149" max="6149" width="8.83203125" style="23" bestFit="1" customWidth="1"/>
    <col min="6150" max="6393" width="9" style="23"/>
    <col min="6394" max="6394" width="9.1640625" style="23" bestFit="1" customWidth="1"/>
    <col min="6395" max="6395" width="9.1640625" style="23" customWidth="1"/>
    <col min="6396" max="6396" width="9.1640625" style="23" bestFit="1" customWidth="1"/>
    <col min="6397" max="6397" width="10" style="23" bestFit="1" customWidth="1"/>
    <col min="6398" max="6398" width="9" style="23"/>
    <col min="6399" max="6399" width="9.1640625" style="23" bestFit="1" customWidth="1"/>
    <col min="6400" max="6400" width="9.1640625" style="23" customWidth="1"/>
    <col min="6401" max="6401" width="11.33203125" style="23" customWidth="1"/>
    <col min="6402" max="6404" width="9" style="23"/>
    <col min="6405" max="6405" width="8.83203125" style="23" bestFit="1" customWidth="1"/>
    <col min="6406" max="6649" width="9" style="23"/>
    <col min="6650" max="6650" width="9.1640625" style="23" bestFit="1" customWidth="1"/>
    <col min="6651" max="6651" width="9.1640625" style="23" customWidth="1"/>
    <col min="6652" max="6652" width="9.1640625" style="23" bestFit="1" customWidth="1"/>
    <col min="6653" max="6653" width="10" style="23" bestFit="1" customWidth="1"/>
    <col min="6654" max="6654" width="9" style="23"/>
    <col min="6655" max="6655" width="9.1640625" style="23" bestFit="1" customWidth="1"/>
    <col min="6656" max="6656" width="9.1640625" style="23" customWidth="1"/>
    <col min="6657" max="6657" width="11.33203125" style="23" customWidth="1"/>
    <col min="6658" max="6660" width="9" style="23"/>
    <col min="6661" max="6661" width="8.83203125" style="23" bestFit="1" customWidth="1"/>
    <col min="6662" max="6905" width="9" style="23"/>
    <col min="6906" max="6906" width="9.1640625" style="23" bestFit="1" customWidth="1"/>
    <col min="6907" max="6907" width="9.1640625" style="23" customWidth="1"/>
    <col min="6908" max="6908" width="9.1640625" style="23" bestFit="1" customWidth="1"/>
    <col min="6909" max="6909" width="10" style="23" bestFit="1" customWidth="1"/>
    <col min="6910" max="6910" width="9" style="23"/>
    <col min="6911" max="6911" width="9.1640625" style="23" bestFit="1" customWidth="1"/>
    <col min="6912" max="6912" width="9.1640625" style="23" customWidth="1"/>
    <col min="6913" max="6913" width="11.33203125" style="23" customWidth="1"/>
    <col min="6914" max="6916" width="9" style="23"/>
    <col min="6917" max="6917" width="8.83203125" style="23" bestFit="1" customWidth="1"/>
    <col min="6918" max="7161" width="9" style="23"/>
    <col min="7162" max="7162" width="9.1640625" style="23" bestFit="1" customWidth="1"/>
    <col min="7163" max="7163" width="9.1640625" style="23" customWidth="1"/>
    <col min="7164" max="7164" width="9.1640625" style="23" bestFit="1" customWidth="1"/>
    <col min="7165" max="7165" width="10" style="23" bestFit="1" customWidth="1"/>
    <col min="7166" max="7166" width="9" style="23"/>
    <col min="7167" max="7167" width="9.1640625" style="23" bestFit="1" customWidth="1"/>
    <col min="7168" max="7168" width="9.1640625" style="23" customWidth="1"/>
    <col min="7169" max="7169" width="11.33203125" style="23" customWidth="1"/>
    <col min="7170" max="7172" width="9" style="23"/>
    <col min="7173" max="7173" width="8.83203125" style="23" bestFit="1" customWidth="1"/>
    <col min="7174" max="7417" width="9" style="23"/>
    <col min="7418" max="7418" width="9.1640625" style="23" bestFit="1" customWidth="1"/>
    <col min="7419" max="7419" width="9.1640625" style="23" customWidth="1"/>
    <col min="7420" max="7420" width="9.1640625" style="23" bestFit="1" customWidth="1"/>
    <col min="7421" max="7421" width="10" style="23" bestFit="1" customWidth="1"/>
    <col min="7422" max="7422" width="9" style="23"/>
    <col min="7423" max="7423" width="9.1640625" style="23" bestFit="1" customWidth="1"/>
    <col min="7424" max="7424" width="9.1640625" style="23" customWidth="1"/>
    <col min="7425" max="7425" width="11.33203125" style="23" customWidth="1"/>
    <col min="7426" max="7428" width="9" style="23"/>
    <col min="7429" max="7429" width="8.83203125" style="23" bestFit="1" customWidth="1"/>
    <col min="7430" max="7673" width="9" style="23"/>
    <col min="7674" max="7674" width="9.1640625" style="23" bestFit="1" customWidth="1"/>
    <col min="7675" max="7675" width="9.1640625" style="23" customWidth="1"/>
    <col min="7676" max="7676" width="9.1640625" style="23" bestFit="1" customWidth="1"/>
    <col min="7677" max="7677" width="10" style="23" bestFit="1" customWidth="1"/>
    <col min="7678" max="7678" width="9" style="23"/>
    <col min="7679" max="7679" width="9.1640625" style="23" bestFit="1" customWidth="1"/>
    <col min="7680" max="7680" width="9.1640625" style="23" customWidth="1"/>
    <col min="7681" max="7681" width="11.33203125" style="23" customWidth="1"/>
    <col min="7682" max="7684" width="9" style="23"/>
    <col min="7685" max="7685" width="8.83203125" style="23" bestFit="1" customWidth="1"/>
    <col min="7686" max="7929" width="9" style="23"/>
    <col min="7930" max="7930" width="9.1640625" style="23" bestFit="1" customWidth="1"/>
    <col min="7931" max="7931" width="9.1640625" style="23" customWidth="1"/>
    <col min="7932" max="7932" width="9.1640625" style="23" bestFit="1" customWidth="1"/>
    <col min="7933" max="7933" width="10" style="23" bestFit="1" customWidth="1"/>
    <col min="7934" max="7934" width="9" style="23"/>
    <col min="7935" max="7935" width="9.1640625" style="23" bestFit="1" customWidth="1"/>
    <col min="7936" max="7936" width="9.1640625" style="23" customWidth="1"/>
    <col min="7937" max="7937" width="11.33203125" style="23" customWidth="1"/>
    <col min="7938" max="7940" width="9" style="23"/>
    <col min="7941" max="7941" width="8.83203125" style="23" bestFit="1" customWidth="1"/>
    <col min="7942" max="8185" width="9" style="23"/>
    <col min="8186" max="8186" width="9.1640625" style="23" bestFit="1" customWidth="1"/>
    <col min="8187" max="8187" width="9.1640625" style="23" customWidth="1"/>
    <col min="8188" max="8188" width="9.1640625" style="23" bestFit="1" customWidth="1"/>
    <col min="8189" max="8189" width="10" style="23" bestFit="1" customWidth="1"/>
    <col min="8190" max="8190" width="9" style="23"/>
    <col min="8191" max="8191" width="9.1640625" style="23" bestFit="1" customWidth="1"/>
    <col min="8192" max="8192" width="9.1640625" style="23" customWidth="1"/>
    <col min="8193" max="8193" width="11.33203125" style="23" customWidth="1"/>
    <col min="8194" max="8196" width="9" style="23"/>
    <col min="8197" max="8197" width="8.83203125" style="23" bestFit="1" customWidth="1"/>
    <col min="8198" max="8441" width="9" style="23"/>
    <col min="8442" max="8442" width="9.1640625" style="23" bestFit="1" customWidth="1"/>
    <col min="8443" max="8443" width="9.1640625" style="23" customWidth="1"/>
    <col min="8444" max="8444" width="9.1640625" style="23" bestFit="1" customWidth="1"/>
    <col min="8445" max="8445" width="10" style="23" bestFit="1" customWidth="1"/>
    <col min="8446" max="8446" width="9" style="23"/>
    <col min="8447" max="8447" width="9.1640625" style="23" bestFit="1" customWidth="1"/>
    <col min="8448" max="8448" width="9.1640625" style="23" customWidth="1"/>
    <col min="8449" max="8449" width="11.33203125" style="23" customWidth="1"/>
    <col min="8450" max="8452" width="9" style="23"/>
    <col min="8453" max="8453" width="8.83203125" style="23" bestFit="1" customWidth="1"/>
    <col min="8454" max="8697" width="9" style="23"/>
    <col min="8698" max="8698" width="9.1640625" style="23" bestFit="1" customWidth="1"/>
    <col min="8699" max="8699" width="9.1640625" style="23" customWidth="1"/>
    <col min="8700" max="8700" width="9.1640625" style="23" bestFit="1" customWidth="1"/>
    <col min="8701" max="8701" width="10" style="23" bestFit="1" customWidth="1"/>
    <col min="8702" max="8702" width="9" style="23"/>
    <col min="8703" max="8703" width="9.1640625" style="23" bestFit="1" customWidth="1"/>
    <col min="8704" max="8704" width="9.1640625" style="23" customWidth="1"/>
    <col min="8705" max="8705" width="11.33203125" style="23" customWidth="1"/>
    <col min="8706" max="8708" width="9" style="23"/>
    <col min="8709" max="8709" width="8.83203125" style="23" bestFit="1" customWidth="1"/>
    <col min="8710" max="8953" width="9" style="23"/>
    <col min="8954" max="8954" width="9.1640625" style="23" bestFit="1" customWidth="1"/>
    <col min="8955" max="8955" width="9.1640625" style="23" customWidth="1"/>
    <col min="8956" max="8956" width="9.1640625" style="23" bestFit="1" customWidth="1"/>
    <col min="8957" max="8957" width="10" style="23" bestFit="1" customWidth="1"/>
    <col min="8958" max="8958" width="9" style="23"/>
    <col min="8959" max="8959" width="9.1640625" style="23" bestFit="1" customWidth="1"/>
    <col min="8960" max="8960" width="9.1640625" style="23" customWidth="1"/>
    <col min="8961" max="8961" width="11.33203125" style="23" customWidth="1"/>
    <col min="8962" max="8964" width="9" style="23"/>
    <col min="8965" max="8965" width="8.83203125" style="23" bestFit="1" customWidth="1"/>
    <col min="8966" max="9209" width="9" style="23"/>
    <col min="9210" max="9210" width="9.1640625" style="23" bestFit="1" customWidth="1"/>
    <col min="9211" max="9211" width="9.1640625" style="23" customWidth="1"/>
    <col min="9212" max="9212" width="9.1640625" style="23" bestFit="1" customWidth="1"/>
    <col min="9213" max="9213" width="10" style="23" bestFit="1" customWidth="1"/>
    <col min="9214" max="9214" width="9" style="23"/>
    <col min="9215" max="9215" width="9.1640625" style="23" bestFit="1" customWidth="1"/>
    <col min="9216" max="9216" width="9.1640625" style="23" customWidth="1"/>
    <col min="9217" max="9217" width="11.33203125" style="23" customWidth="1"/>
    <col min="9218" max="9220" width="9" style="23"/>
    <col min="9221" max="9221" width="8.83203125" style="23" bestFit="1" customWidth="1"/>
    <col min="9222" max="9465" width="9" style="23"/>
    <col min="9466" max="9466" width="9.1640625" style="23" bestFit="1" customWidth="1"/>
    <col min="9467" max="9467" width="9.1640625" style="23" customWidth="1"/>
    <col min="9468" max="9468" width="9.1640625" style="23" bestFit="1" customWidth="1"/>
    <col min="9469" max="9469" width="10" style="23" bestFit="1" customWidth="1"/>
    <col min="9470" max="9470" width="9" style="23"/>
    <col min="9471" max="9471" width="9.1640625" style="23" bestFit="1" customWidth="1"/>
    <col min="9472" max="9472" width="9.1640625" style="23" customWidth="1"/>
    <col min="9473" max="9473" width="11.33203125" style="23" customWidth="1"/>
    <col min="9474" max="9476" width="9" style="23"/>
    <col min="9477" max="9477" width="8.83203125" style="23" bestFit="1" customWidth="1"/>
    <col min="9478" max="9721" width="9" style="23"/>
    <col min="9722" max="9722" width="9.1640625" style="23" bestFit="1" customWidth="1"/>
    <col min="9723" max="9723" width="9.1640625" style="23" customWidth="1"/>
    <col min="9724" max="9724" width="9.1640625" style="23" bestFit="1" customWidth="1"/>
    <col min="9725" max="9725" width="10" style="23" bestFit="1" customWidth="1"/>
    <col min="9726" max="9726" width="9" style="23"/>
    <col min="9727" max="9727" width="9.1640625" style="23" bestFit="1" customWidth="1"/>
    <col min="9728" max="9728" width="9.1640625" style="23" customWidth="1"/>
    <col min="9729" max="9729" width="11.33203125" style="23" customWidth="1"/>
    <col min="9730" max="9732" width="9" style="23"/>
    <col min="9733" max="9733" width="8.83203125" style="23" bestFit="1" customWidth="1"/>
    <col min="9734" max="9977" width="9" style="23"/>
    <col min="9978" max="9978" width="9.1640625" style="23" bestFit="1" customWidth="1"/>
    <col min="9979" max="9979" width="9.1640625" style="23" customWidth="1"/>
    <col min="9980" max="9980" width="9.1640625" style="23" bestFit="1" customWidth="1"/>
    <col min="9981" max="9981" width="10" style="23" bestFit="1" customWidth="1"/>
    <col min="9982" max="9982" width="9" style="23"/>
    <col min="9983" max="9983" width="9.1640625" style="23" bestFit="1" customWidth="1"/>
    <col min="9984" max="9984" width="9.1640625" style="23" customWidth="1"/>
    <col min="9985" max="9985" width="11.33203125" style="23" customWidth="1"/>
    <col min="9986" max="9988" width="9" style="23"/>
    <col min="9989" max="9989" width="8.83203125" style="23" bestFit="1" customWidth="1"/>
    <col min="9990" max="10233" width="9" style="23"/>
    <col min="10234" max="10234" width="9.1640625" style="23" bestFit="1" customWidth="1"/>
    <col min="10235" max="10235" width="9.1640625" style="23" customWidth="1"/>
    <col min="10236" max="10236" width="9.1640625" style="23" bestFit="1" customWidth="1"/>
    <col min="10237" max="10237" width="10" style="23" bestFit="1" customWidth="1"/>
    <col min="10238" max="10238" width="9" style="23"/>
    <col min="10239" max="10239" width="9.1640625" style="23" bestFit="1" customWidth="1"/>
    <col min="10240" max="10240" width="9.1640625" style="23" customWidth="1"/>
    <col min="10241" max="10241" width="11.33203125" style="23" customWidth="1"/>
    <col min="10242" max="10244" width="9" style="23"/>
    <col min="10245" max="10245" width="8.83203125" style="23" bestFit="1" customWidth="1"/>
    <col min="10246" max="10489" width="9" style="23"/>
    <col min="10490" max="10490" width="9.1640625" style="23" bestFit="1" customWidth="1"/>
    <col min="10491" max="10491" width="9.1640625" style="23" customWidth="1"/>
    <col min="10492" max="10492" width="9.1640625" style="23" bestFit="1" customWidth="1"/>
    <col min="10493" max="10493" width="10" style="23" bestFit="1" customWidth="1"/>
    <col min="10494" max="10494" width="9" style="23"/>
    <col min="10495" max="10495" width="9.1640625" style="23" bestFit="1" customWidth="1"/>
    <col min="10496" max="10496" width="9.1640625" style="23" customWidth="1"/>
    <col min="10497" max="10497" width="11.33203125" style="23" customWidth="1"/>
    <col min="10498" max="10500" width="9" style="23"/>
    <col min="10501" max="10501" width="8.83203125" style="23" bestFit="1" customWidth="1"/>
    <col min="10502" max="10745" width="9" style="23"/>
    <col min="10746" max="10746" width="9.1640625" style="23" bestFit="1" customWidth="1"/>
    <col min="10747" max="10747" width="9.1640625" style="23" customWidth="1"/>
    <col min="10748" max="10748" width="9.1640625" style="23" bestFit="1" customWidth="1"/>
    <col min="10749" max="10749" width="10" style="23" bestFit="1" customWidth="1"/>
    <col min="10750" max="10750" width="9" style="23"/>
    <col min="10751" max="10751" width="9.1640625" style="23" bestFit="1" customWidth="1"/>
    <col min="10752" max="10752" width="9.1640625" style="23" customWidth="1"/>
    <col min="10753" max="10753" width="11.33203125" style="23" customWidth="1"/>
    <col min="10754" max="10756" width="9" style="23"/>
    <col min="10757" max="10757" width="8.83203125" style="23" bestFit="1" customWidth="1"/>
    <col min="10758" max="11001" width="9" style="23"/>
    <col min="11002" max="11002" width="9.1640625" style="23" bestFit="1" customWidth="1"/>
    <col min="11003" max="11003" width="9.1640625" style="23" customWidth="1"/>
    <col min="11004" max="11004" width="9.1640625" style="23" bestFit="1" customWidth="1"/>
    <col min="11005" max="11005" width="10" style="23" bestFit="1" customWidth="1"/>
    <col min="11006" max="11006" width="9" style="23"/>
    <col min="11007" max="11007" width="9.1640625" style="23" bestFit="1" customWidth="1"/>
    <col min="11008" max="11008" width="9.1640625" style="23" customWidth="1"/>
    <col min="11009" max="11009" width="11.33203125" style="23" customWidth="1"/>
    <col min="11010" max="11012" width="9" style="23"/>
    <col min="11013" max="11013" width="8.83203125" style="23" bestFit="1" customWidth="1"/>
    <col min="11014" max="11257" width="9" style="23"/>
    <col min="11258" max="11258" width="9.1640625" style="23" bestFit="1" customWidth="1"/>
    <col min="11259" max="11259" width="9.1640625" style="23" customWidth="1"/>
    <col min="11260" max="11260" width="9.1640625" style="23" bestFit="1" customWidth="1"/>
    <col min="11261" max="11261" width="10" style="23" bestFit="1" customWidth="1"/>
    <col min="11262" max="11262" width="9" style="23"/>
    <col min="11263" max="11263" width="9.1640625" style="23" bestFit="1" customWidth="1"/>
    <col min="11264" max="11264" width="9.1640625" style="23" customWidth="1"/>
    <col min="11265" max="11265" width="11.33203125" style="23" customWidth="1"/>
    <col min="11266" max="11268" width="9" style="23"/>
    <col min="11269" max="11269" width="8.83203125" style="23" bestFit="1" customWidth="1"/>
    <col min="11270" max="11513" width="9" style="23"/>
    <col min="11514" max="11514" width="9.1640625" style="23" bestFit="1" customWidth="1"/>
    <col min="11515" max="11515" width="9.1640625" style="23" customWidth="1"/>
    <col min="11516" max="11516" width="9.1640625" style="23" bestFit="1" customWidth="1"/>
    <col min="11517" max="11517" width="10" style="23" bestFit="1" customWidth="1"/>
    <col min="11518" max="11518" width="9" style="23"/>
    <col min="11519" max="11519" width="9.1640625" style="23" bestFit="1" customWidth="1"/>
    <col min="11520" max="11520" width="9.1640625" style="23" customWidth="1"/>
    <col min="11521" max="11521" width="11.33203125" style="23" customWidth="1"/>
    <col min="11522" max="11524" width="9" style="23"/>
    <col min="11525" max="11525" width="8.83203125" style="23" bestFit="1" customWidth="1"/>
    <col min="11526" max="11769" width="9" style="23"/>
    <col min="11770" max="11770" width="9.1640625" style="23" bestFit="1" customWidth="1"/>
    <col min="11771" max="11771" width="9.1640625" style="23" customWidth="1"/>
    <col min="11772" max="11772" width="9.1640625" style="23" bestFit="1" customWidth="1"/>
    <col min="11773" max="11773" width="10" style="23" bestFit="1" customWidth="1"/>
    <col min="11774" max="11774" width="9" style="23"/>
    <col min="11775" max="11775" width="9.1640625" style="23" bestFit="1" customWidth="1"/>
    <col min="11776" max="11776" width="9.1640625" style="23" customWidth="1"/>
    <col min="11777" max="11777" width="11.33203125" style="23" customWidth="1"/>
    <col min="11778" max="11780" width="9" style="23"/>
    <col min="11781" max="11781" width="8.83203125" style="23" bestFit="1" customWidth="1"/>
    <col min="11782" max="12025" width="9" style="23"/>
    <col min="12026" max="12026" width="9.1640625" style="23" bestFit="1" customWidth="1"/>
    <col min="12027" max="12027" width="9.1640625" style="23" customWidth="1"/>
    <col min="12028" max="12028" width="9.1640625" style="23" bestFit="1" customWidth="1"/>
    <col min="12029" max="12029" width="10" style="23" bestFit="1" customWidth="1"/>
    <col min="12030" max="12030" width="9" style="23"/>
    <col min="12031" max="12031" width="9.1640625" style="23" bestFit="1" customWidth="1"/>
    <col min="12032" max="12032" width="9.1640625" style="23" customWidth="1"/>
    <col min="12033" max="12033" width="11.33203125" style="23" customWidth="1"/>
    <col min="12034" max="12036" width="9" style="23"/>
    <col min="12037" max="12037" width="8.83203125" style="23" bestFit="1" customWidth="1"/>
    <col min="12038" max="12281" width="9" style="23"/>
    <col min="12282" max="12282" width="9.1640625" style="23" bestFit="1" customWidth="1"/>
    <col min="12283" max="12283" width="9.1640625" style="23" customWidth="1"/>
    <col min="12284" max="12284" width="9.1640625" style="23" bestFit="1" customWidth="1"/>
    <col min="12285" max="12285" width="10" style="23" bestFit="1" customWidth="1"/>
    <col min="12286" max="12286" width="9" style="23"/>
    <col min="12287" max="12287" width="9.1640625" style="23" bestFit="1" customWidth="1"/>
    <col min="12288" max="12288" width="9.1640625" style="23" customWidth="1"/>
    <col min="12289" max="12289" width="11.33203125" style="23" customWidth="1"/>
    <col min="12290" max="12292" width="9" style="23"/>
    <col min="12293" max="12293" width="8.83203125" style="23" bestFit="1" customWidth="1"/>
    <col min="12294" max="12537" width="9" style="23"/>
    <col min="12538" max="12538" width="9.1640625" style="23" bestFit="1" customWidth="1"/>
    <col min="12539" max="12539" width="9.1640625" style="23" customWidth="1"/>
    <col min="12540" max="12540" width="9.1640625" style="23" bestFit="1" customWidth="1"/>
    <col min="12541" max="12541" width="10" style="23" bestFit="1" customWidth="1"/>
    <col min="12542" max="12542" width="9" style="23"/>
    <col min="12543" max="12543" width="9.1640625" style="23" bestFit="1" customWidth="1"/>
    <col min="12544" max="12544" width="9.1640625" style="23" customWidth="1"/>
    <col min="12545" max="12545" width="11.33203125" style="23" customWidth="1"/>
    <col min="12546" max="12548" width="9" style="23"/>
    <col min="12549" max="12549" width="8.83203125" style="23" bestFit="1" customWidth="1"/>
    <col min="12550" max="12793" width="9" style="23"/>
    <col min="12794" max="12794" width="9.1640625" style="23" bestFit="1" customWidth="1"/>
    <col min="12795" max="12795" width="9.1640625" style="23" customWidth="1"/>
    <col min="12796" max="12796" width="9.1640625" style="23" bestFit="1" customWidth="1"/>
    <col min="12797" max="12797" width="10" style="23" bestFit="1" customWidth="1"/>
    <col min="12798" max="12798" width="9" style="23"/>
    <col min="12799" max="12799" width="9.1640625" style="23" bestFit="1" customWidth="1"/>
    <col min="12800" max="12800" width="9.1640625" style="23" customWidth="1"/>
    <col min="12801" max="12801" width="11.33203125" style="23" customWidth="1"/>
    <col min="12802" max="12804" width="9" style="23"/>
    <col min="12805" max="12805" width="8.83203125" style="23" bestFit="1" customWidth="1"/>
    <col min="12806" max="13049" width="9" style="23"/>
    <col min="13050" max="13050" width="9.1640625" style="23" bestFit="1" customWidth="1"/>
    <col min="13051" max="13051" width="9.1640625" style="23" customWidth="1"/>
    <col min="13052" max="13052" width="9.1640625" style="23" bestFit="1" customWidth="1"/>
    <col min="13053" max="13053" width="10" style="23" bestFit="1" customWidth="1"/>
    <col min="13054" max="13054" width="9" style="23"/>
    <col min="13055" max="13055" width="9.1640625" style="23" bestFit="1" customWidth="1"/>
    <col min="13056" max="13056" width="9.1640625" style="23" customWidth="1"/>
    <col min="13057" max="13057" width="11.33203125" style="23" customWidth="1"/>
    <col min="13058" max="13060" width="9" style="23"/>
    <col min="13061" max="13061" width="8.83203125" style="23" bestFit="1" customWidth="1"/>
    <col min="13062" max="13305" width="9" style="23"/>
    <col min="13306" max="13306" width="9.1640625" style="23" bestFit="1" customWidth="1"/>
    <col min="13307" max="13307" width="9.1640625" style="23" customWidth="1"/>
    <col min="13308" max="13308" width="9.1640625" style="23" bestFit="1" customWidth="1"/>
    <col min="13309" max="13309" width="10" style="23" bestFit="1" customWidth="1"/>
    <col min="13310" max="13310" width="9" style="23"/>
    <col min="13311" max="13311" width="9.1640625" style="23" bestFit="1" customWidth="1"/>
    <col min="13312" max="13312" width="9.1640625" style="23" customWidth="1"/>
    <col min="13313" max="13313" width="11.33203125" style="23" customWidth="1"/>
    <col min="13314" max="13316" width="9" style="23"/>
    <col min="13317" max="13317" width="8.83203125" style="23" bestFit="1" customWidth="1"/>
    <col min="13318" max="13561" width="9" style="23"/>
    <col min="13562" max="13562" width="9.1640625" style="23" bestFit="1" customWidth="1"/>
    <col min="13563" max="13563" width="9.1640625" style="23" customWidth="1"/>
    <col min="13564" max="13564" width="9.1640625" style="23" bestFit="1" customWidth="1"/>
    <col min="13565" max="13565" width="10" style="23" bestFit="1" customWidth="1"/>
    <col min="13566" max="13566" width="9" style="23"/>
    <col min="13567" max="13567" width="9.1640625" style="23" bestFit="1" customWidth="1"/>
    <col min="13568" max="13568" width="9.1640625" style="23" customWidth="1"/>
    <col min="13569" max="13569" width="11.33203125" style="23" customWidth="1"/>
    <col min="13570" max="13572" width="9" style="23"/>
    <col min="13573" max="13573" width="8.83203125" style="23" bestFit="1" customWidth="1"/>
    <col min="13574" max="13817" width="9" style="23"/>
    <col min="13818" max="13818" width="9.1640625" style="23" bestFit="1" customWidth="1"/>
    <col min="13819" max="13819" width="9.1640625" style="23" customWidth="1"/>
    <col min="13820" max="13820" width="9.1640625" style="23" bestFit="1" customWidth="1"/>
    <col min="13821" max="13821" width="10" style="23" bestFit="1" customWidth="1"/>
    <col min="13822" max="13822" width="9" style="23"/>
    <col min="13823" max="13823" width="9.1640625" style="23" bestFit="1" customWidth="1"/>
    <col min="13824" max="13824" width="9.1640625" style="23" customWidth="1"/>
    <col min="13825" max="13825" width="11.33203125" style="23" customWidth="1"/>
    <col min="13826" max="13828" width="9" style="23"/>
    <col min="13829" max="13829" width="8.83203125" style="23" bestFit="1" customWidth="1"/>
    <col min="13830" max="14073" width="9" style="23"/>
    <col min="14074" max="14074" width="9.1640625" style="23" bestFit="1" customWidth="1"/>
    <col min="14075" max="14075" width="9.1640625" style="23" customWidth="1"/>
    <col min="14076" max="14076" width="9.1640625" style="23" bestFit="1" customWidth="1"/>
    <col min="14077" max="14077" width="10" style="23" bestFit="1" customWidth="1"/>
    <col min="14078" max="14078" width="9" style="23"/>
    <col min="14079" max="14079" width="9.1640625" style="23" bestFit="1" customWidth="1"/>
    <col min="14080" max="14080" width="9.1640625" style="23" customWidth="1"/>
    <col min="14081" max="14081" width="11.33203125" style="23" customWidth="1"/>
    <col min="14082" max="14084" width="9" style="23"/>
    <col min="14085" max="14085" width="8.83203125" style="23" bestFit="1" customWidth="1"/>
    <col min="14086" max="14329" width="9" style="23"/>
    <col min="14330" max="14330" width="9.1640625" style="23" bestFit="1" customWidth="1"/>
    <col min="14331" max="14331" width="9.1640625" style="23" customWidth="1"/>
    <col min="14332" max="14332" width="9.1640625" style="23" bestFit="1" customWidth="1"/>
    <col min="14333" max="14333" width="10" style="23" bestFit="1" customWidth="1"/>
    <col min="14334" max="14334" width="9" style="23"/>
    <col min="14335" max="14335" width="9.1640625" style="23" bestFit="1" customWidth="1"/>
    <col min="14336" max="14336" width="9.1640625" style="23" customWidth="1"/>
    <col min="14337" max="14337" width="11.33203125" style="23" customWidth="1"/>
    <col min="14338" max="14340" width="9" style="23"/>
    <col min="14341" max="14341" width="8.83203125" style="23" bestFit="1" customWidth="1"/>
    <col min="14342" max="14585" width="9" style="23"/>
    <col min="14586" max="14586" width="9.1640625" style="23" bestFit="1" customWidth="1"/>
    <col min="14587" max="14587" width="9.1640625" style="23" customWidth="1"/>
    <col min="14588" max="14588" width="9.1640625" style="23" bestFit="1" customWidth="1"/>
    <col min="14589" max="14589" width="10" style="23" bestFit="1" customWidth="1"/>
    <col min="14590" max="14590" width="9" style="23"/>
    <col min="14591" max="14591" width="9.1640625" style="23" bestFit="1" customWidth="1"/>
    <col min="14592" max="14592" width="9.1640625" style="23" customWidth="1"/>
    <col min="14593" max="14593" width="11.33203125" style="23" customWidth="1"/>
    <col min="14594" max="14596" width="9" style="23"/>
    <col min="14597" max="14597" width="8.83203125" style="23" bestFit="1" customWidth="1"/>
    <col min="14598" max="14841" width="9" style="23"/>
    <col min="14842" max="14842" width="9.1640625" style="23" bestFit="1" customWidth="1"/>
    <col min="14843" max="14843" width="9.1640625" style="23" customWidth="1"/>
    <col min="14844" max="14844" width="9.1640625" style="23" bestFit="1" customWidth="1"/>
    <col min="14845" max="14845" width="10" style="23" bestFit="1" customWidth="1"/>
    <col min="14846" max="14846" width="9" style="23"/>
    <col min="14847" max="14847" width="9.1640625" style="23" bestFit="1" customWidth="1"/>
    <col min="14848" max="14848" width="9.1640625" style="23" customWidth="1"/>
    <col min="14849" max="14849" width="11.33203125" style="23" customWidth="1"/>
    <col min="14850" max="14852" width="9" style="23"/>
    <col min="14853" max="14853" width="8.83203125" style="23" bestFit="1" customWidth="1"/>
    <col min="14854" max="15097" width="9" style="23"/>
    <col min="15098" max="15098" width="9.1640625" style="23" bestFit="1" customWidth="1"/>
    <col min="15099" max="15099" width="9.1640625" style="23" customWidth="1"/>
    <col min="15100" max="15100" width="9.1640625" style="23" bestFit="1" customWidth="1"/>
    <col min="15101" max="15101" width="10" style="23" bestFit="1" customWidth="1"/>
    <col min="15102" max="15102" width="9" style="23"/>
    <col min="15103" max="15103" width="9.1640625" style="23" bestFit="1" customWidth="1"/>
    <col min="15104" max="15104" width="9.1640625" style="23" customWidth="1"/>
    <col min="15105" max="15105" width="11.33203125" style="23" customWidth="1"/>
    <col min="15106" max="15108" width="9" style="23"/>
    <col min="15109" max="15109" width="8.83203125" style="23" bestFit="1" customWidth="1"/>
    <col min="15110" max="15353" width="9" style="23"/>
    <col min="15354" max="15354" width="9.1640625" style="23" bestFit="1" customWidth="1"/>
    <col min="15355" max="15355" width="9.1640625" style="23" customWidth="1"/>
    <col min="15356" max="15356" width="9.1640625" style="23" bestFit="1" customWidth="1"/>
    <col min="15357" max="15357" width="10" style="23" bestFit="1" customWidth="1"/>
    <col min="15358" max="15358" width="9" style="23"/>
    <col min="15359" max="15359" width="9.1640625" style="23" bestFit="1" customWidth="1"/>
    <col min="15360" max="15360" width="9.1640625" style="23" customWidth="1"/>
    <col min="15361" max="15361" width="11.33203125" style="23" customWidth="1"/>
    <col min="15362" max="15364" width="9" style="23"/>
    <col min="15365" max="15365" width="8.83203125" style="23" bestFit="1" customWidth="1"/>
    <col min="15366" max="15609" width="9" style="23"/>
    <col min="15610" max="15610" width="9.1640625" style="23" bestFit="1" customWidth="1"/>
    <col min="15611" max="15611" width="9.1640625" style="23" customWidth="1"/>
    <col min="15612" max="15612" width="9.1640625" style="23" bestFit="1" customWidth="1"/>
    <col min="15613" max="15613" width="10" style="23" bestFit="1" customWidth="1"/>
    <col min="15614" max="15614" width="9" style="23"/>
    <col min="15615" max="15615" width="9.1640625" style="23" bestFit="1" customWidth="1"/>
    <col min="15616" max="15616" width="9.1640625" style="23" customWidth="1"/>
    <col min="15617" max="15617" width="11.33203125" style="23" customWidth="1"/>
    <col min="15618" max="15620" width="9" style="23"/>
    <col min="15621" max="15621" width="8.83203125" style="23" bestFit="1" customWidth="1"/>
    <col min="15622" max="15865" width="9" style="23"/>
    <col min="15866" max="15866" width="9.1640625" style="23" bestFit="1" customWidth="1"/>
    <col min="15867" max="15867" width="9.1640625" style="23" customWidth="1"/>
    <col min="15868" max="15868" width="9.1640625" style="23" bestFit="1" customWidth="1"/>
    <col min="15869" max="15869" width="10" style="23" bestFit="1" customWidth="1"/>
    <col min="15870" max="15870" width="9" style="23"/>
    <col min="15871" max="15871" width="9.1640625" style="23" bestFit="1" customWidth="1"/>
    <col min="15872" max="15872" width="9.1640625" style="23" customWidth="1"/>
    <col min="15873" max="15873" width="11.33203125" style="23" customWidth="1"/>
    <col min="15874" max="15876" width="9" style="23"/>
    <col min="15877" max="15877" width="8.83203125" style="23" bestFit="1" customWidth="1"/>
    <col min="15878" max="16121" width="9" style="23"/>
    <col min="16122" max="16122" width="9.1640625" style="23" bestFit="1" customWidth="1"/>
    <col min="16123" max="16123" width="9.1640625" style="23" customWidth="1"/>
    <col min="16124" max="16124" width="9.1640625" style="23" bestFit="1" customWidth="1"/>
    <col min="16125" max="16125" width="10" style="23" bestFit="1" customWidth="1"/>
    <col min="16126" max="16126" width="9" style="23"/>
    <col min="16127" max="16127" width="9.1640625" style="23" bestFit="1" customWidth="1"/>
    <col min="16128" max="16128" width="9.1640625" style="23" customWidth="1"/>
    <col min="16129" max="16129" width="11.33203125" style="23" customWidth="1"/>
    <col min="16130" max="16132" width="9" style="23"/>
    <col min="16133" max="16133" width="8.83203125" style="23" bestFit="1" customWidth="1"/>
    <col min="16134" max="16384" width="9" style="23"/>
  </cols>
  <sheetData>
    <row r="1" spans="1:11" s="15" customFormat="1" ht="35" thickBot="1" x14ac:dyDescent="0.2">
      <c r="A1" s="28" t="s">
        <v>2</v>
      </c>
      <c r="B1" s="28" t="s">
        <v>1</v>
      </c>
      <c r="C1" s="28" t="s">
        <v>155</v>
      </c>
      <c r="D1" s="28" t="s">
        <v>120</v>
      </c>
      <c r="E1" s="28" t="s">
        <v>121</v>
      </c>
      <c r="F1" s="13" t="s">
        <v>189</v>
      </c>
      <c r="G1" s="14"/>
      <c r="H1" s="14"/>
      <c r="I1" s="14"/>
      <c r="J1" s="14"/>
      <c r="K1" s="14"/>
    </row>
    <row r="2" spans="1:11" ht="17" thickBot="1" x14ac:dyDescent="0.25">
      <c r="A2" s="17" t="s">
        <v>122</v>
      </c>
      <c r="B2" s="17" t="s">
        <v>123</v>
      </c>
      <c r="C2" s="18">
        <v>2042.79569892473</v>
      </c>
      <c r="D2" s="19">
        <f t="shared" ref="D2:D21" si="0">C2*$K$2</f>
        <v>7251.9247311827912</v>
      </c>
      <c r="E2" s="21">
        <v>966.53333333333262</v>
      </c>
      <c r="F2" s="53">
        <f t="shared" ref="F2:F21" si="1">(D2-E2)+IF(C2&gt;$C$24,$B$24,$B$25)</f>
        <v>8576.7347446236563</v>
      </c>
      <c r="H2" s="16"/>
      <c r="I2" s="16"/>
      <c r="J2" s="16" t="s">
        <v>154</v>
      </c>
      <c r="K2" s="27">
        <v>3.55</v>
      </c>
    </row>
    <row r="3" spans="1:11" x14ac:dyDescent="0.2">
      <c r="A3" s="17" t="s">
        <v>124</v>
      </c>
      <c r="B3" s="17" t="s">
        <v>122</v>
      </c>
      <c r="C3" s="18">
        <v>2814.40860215054</v>
      </c>
      <c r="D3" s="19">
        <f t="shared" si="0"/>
        <v>9991.1505376344157</v>
      </c>
      <c r="E3" s="21">
        <v>1444.9333333333348</v>
      </c>
      <c r="F3" s="53">
        <f t="shared" si="1"/>
        <v>10837.560551075279</v>
      </c>
      <c r="H3" s="16"/>
      <c r="I3" s="16"/>
    </row>
    <row r="4" spans="1:11" x14ac:dyDescent="0.2">
      <c r="A4" s="17" t="s">
        <v>125</v>
      </c>
      <c r="B4" s="17" t="s">
        <v>126</v>
      </c>
      <c r="C4" s="18">
        <v>1865.16129032258</v>
      </c>
      <c r="D4" s="19">
        <f t="shared" si="0"/>
        <v>6621.3225806451592</v>
      </c>
      <c r="E4" s="21">
        <v>856.39999999999964</v>
      </c>
      <c r="F4" s="53">
        <f t="shared" si="1"/>
        <v>6910.5942540322594</v>
      </c>
      <c r="H4" s="16"/>
      <c r="I4" s="16"/>
      <c r="J4" s="16"/>
      <c r="K4" s="16"/>
    </row>
    <row r="5" spans="1:11" x14ac:dyDescent="0.2">
      <c r="A5" s="17" t="s">
        <v>127</v>
      </c>
      <c r="B5" s="17" t="s">
        <v>128</v>
      </c>
      <c r="C5" s="18">
        <v>1691.39784946236</v>
      </c>
      <c r="D5" s="19">
        <f t="shared" si="0"/>
        <v>6004.4623655913774</v>
      </c>
      <c r="E5" s="21">
        <v>748.6666666666631</v>
      </c>
      <c r="F5" s="53">
        <f t="shared" si="1"/>
        <v>6401.467372311814</v>
      </c>
      <c r="H5" s="16"/>
      <c r="I5" s="16"/>
      <c r="J5" s="16"/>
      <c r="K5" s="16"/>
    </row>
    <row r="6" spans="1:11" x14ac:dyDescent="0.2">
      <c r="A6" s="17" t="s">
        <v>129</v>
      </c>
      <c r="B6" s="17" t="s">
        <v>130</v>
      </c>
      <c r="C6" s="18">
        <v>1775.8064516129</v>
      </c>
      <c r="D6" s="19">
        <f t="shared" si="0"/>
        <v>6304.112903225795</v>
      </c>
      <c r="E6" s="21">
        <v>800.99999999999795</v>
      </c>
      <c r="F6" s="53">
        <f t="shared" si="1"/>
        <v>6648.7845766128958</v>
      </c>
      <c r="H6" s="16"/>
      <c r="I6" s="16"/>
      <c r="J6" s="16"/>
      <c r="K6" s="16"/>
    </row>
    <row r="7" spans="1:11" x14ac:dyDescent="0.2">
      <c r="A7" s="17" t="s">
        <v>131</v>
      </c>
      <c r="B7" s="17" t="s">
        <v>132</v>
      </c>
      <c r="C7" s="18">
        <v>2446.6666666666702</v>
      </c>
      <c r="D7" s="19">
        <f t="shared" si="0"/>
        <v>8685.6666666666788</v>
      </c>
      <c r="E7" s="21">
        <v>1216.9333333333357</v>
      </c>
      <c r="F7" s="53">
        <f t="shared" si="1"/>
        <v>9760.0766801075406</v>
      </c>
      <c r="H7" s="16"/>
      <c r="I7" s="16"/>
      <c r="J7" s="16"/>
      <c r="K7" s="16"/>
    </row>
    <row r="8" spans="1:11" x14ac:dyDescent="0.2">
      <c r="A8" s="17" t="s">
        <v>10</v>
      </c>
      <c r="B8" s="17" t="s">
        <v>133</v>
      </c>
      <c r="C8" s="18">
        <v>2484.0860215053799</v>
      </c>
      <c r="D8" s="19">
        <f t="shared" si="0"/>
        <v>8818.5053763440974</v>
      </c>
      <c r="E8" s="21">
        <v>1240.1333333333355</v>
      </c>
      <c r="F8" s="53">
        <f t="shared" si="1"/>
        <v>9869.7153897849603</v>
      </c>
      <c r="H8" s="16"/>
      <c r="I8" s="16"/>
      <c r="J8" s="16"/>
      <c r="K8" s="16"/>
    </row>
    <row r="9" spans="1:11" x14ac:dyDescent="0.2">
      <c r="A9" s="17" t="s">
        <v>31</v>
      </c>
      <c r="B9" s="17" t="s">
        <v>134</v>
      </c>
      <c r="C9" s="18">
        <v>2827.95698924731</v>
      </c>
      <c r="D9" s="19">
        <f t="shared" si="0"/>
        <v>10039.24731182795</v>
      </c>
      <c r="E9" s="21">
        <v>1453.3333333333321</v>
      </c>
      <c r="F9" s="53">
        <f t="shared" si="1"/>
        <v>10877.257325268816</v>
      </c>
      <c r="H9" s="16"/>
      <c r="I9" s="16"/>
      <c r="J9" s="16"/>
      <c r="K9" s="16"/>
    </row>
    <row r="10" spans="1:11" x14ac:dyDescent="0.2">
      <c r="A10" s="17" t="s">
        <v>10</v>
      </c>
      <c r="B10" s="17" t="s">
        <v>135</v>
      </c>
      <c r="C10" s="18">
        <v>3101.0752688172001</v>
      </c>
      <c r="D10" s="19">
        <f t="shared" si="0"/>
        <v>11008.81720430106</v>
      </c>
      <c r="E10" s="21">
        <v>1622.6666666666642</v>
      </c>
      <c r="F10" s="53">
        <f t="shared" si="1"/>
        <v>11677.493884408595</v>
      </c>
      <c r="H10" s="16"/>
      <c r="I10" s="16"/>
      <c r="J10" s="16"/>
      <c r="K10" s="16"/>
    </row>
    <row r="11" spans="1:11" x14ac:dyDescent="0.2">
      <c r="A11" s="17" t="s">
        <v>136</v>
      </c>
      <c r="B11" s="17" t="s">
        <v>137</v>
      </c>
      <c r="C11" s="18">
        <v>3302.36559139785</v>
      </c>
      <c r="D11" s="19">
        <f t="shared" si="0"/>
        <v>11723.397849462368</v>
      </c>
      <c r="E11" s="21">
        <v>1747.4666666666672</v>
      </c>
      <c r="F11" s="53">
        <f t="shared" si="1"/>
        <v>12267.274529569899</v>
      </c>
      <c r="H11" s="16"/>
      <c r="I11" s="16"/>
      <c r="J11" s="16"/>
      <c r="K11" s="16"/>
    </row>
    <row r="12" spans="1:11" x14ac:dyDescent="0.2">
      <c r="A12" s="17" t="s">
        <v>138</v>
      </c>
      <c r="B12" s="17" t="s">
        <v>139</v>
      </c>
      <c r="C12" s="18">
        <v>3366.6666666666601</v>
      </c>
      <c r="D12" s="19">
        <f t="shared" si="0"/>
        <v>11951.666666666642</v>
      </c>
      <c r="E12" s="21">
        <v>1787.3333333333292</v>
      </c>
      <c r="F12" s="53">
        <f t="shared" si="1"/>
        <v>12455.676680107514</v>
      </c>
      <c r="H12" s="24"/>
      <c r="I12" s="16"/>
      <c r="J12" s="16"/>
      <c r="K12" s="16"/>
    </row>
    <row r="13" spans="1:11" x14ac:dyDescent="0.2">
      <c r="A13" s="17" t="s">
        <v>140</v>
      </c>
      <c r="B13" s="17" t="s">
        <v>141</v>
      </c>
      <c r="C13" s="18">
        <v>2582.1505376344098</v>
      </c>
      <c r="D13" s="19">
        <f t="shared" si="0"/>
        <v>9166.6344086021545</v>
      </c>
      <c r="E13" s="21">
        <v>1300.9333333333343</v>
      </c>
      <c r="F13" s="53">
        <f t="shared" si="1"/>
        <v>10157.044422043018</v>
      </c>
      <c r="H13" s="20"/>
      <c r="I13" s="16"/>
      <c r="J13" s="16"/>
      <c r="K13" s="16"/>
    </row>
    <row r="14" spans="1:11" x14ac:dyDescent="0.2">
      <c r="A14" s="17" t="s">
        <v>142</v>
      </c>
      <c r="B14" s="17" t="s">
        <v>143</v>
      </c>
      <c r="C14" s="18">
        <v>1946.8817204300999</v>
      </c>
      <c r="D14" s="19">
        <f t="shared" si="0"/>
        <v>6911.430107526854</v>
      </c>
      <c r="E14" s="21">
        <v>907.06666666666206</v>
      </c>
      <c r="F14" s="53">
        <f t="shared" si="1"/>
        <v>7150.0351142472919</v>
      </c>
      <c r="H14" s="20"/>
      <c r="I14" s="16"/>
      <c r="J14" s="16"/>
      <c r="K14" s="16"/>
    </row>
    <row r="15" spans="1:11" x14ac:dyDescent="0.2">
      <c r="A15" s="17" t="s">
        <v>144</v>
      </c>
      <c r="B15" s="17" t="s">
        <v>123</v>
      </c>
      <c r="C15" s="18">
        <v>1697.8494623655899</v>
      </c>
      <c r="D15" s="19">
        <f t="shared" si="0"/>
        <v>6027.3655913978437</v>
      </c>
      <c r="E15" s="21">
        <v>752.66666666666583</v>
      </c>
      <c r="F15" s="53">
        <f t="shared" si="1"/>
        <v>6420.3705981182775</v>
      </c>
      <c r="H15" s="20"/>
      <c r="I15" s="16"/>
      <c r="J15" s="16"/>
      <c r="K15" s="16"/>
    </row>
    <row r="16" spans="1:11" x14ac:dyDescent="0.2">
      <c r="A16" s="17" t="s">
        <v>145</v>
      </c>
      <c r="B16" s="17" t="s">
        <v>146</v>
      </c>
      <c r="C16" s="18">
        <v>1842.1505376344101</v>
      </c>
      <c r="D16" s="19">
        <f t="shared" si="0"/>
        <v>6539.6344086021554</v>
      </c>
      <c r="E16" s="21">
        <v>842.13333333333435</v>
      </c>
      <c r="F16" s="53">
        <f t="shared" si="1"/>
        <v>6843.1727486559212</v>
      </c>
      <c r="J16" s="16"/>
      <c r="K16" s="16"/>
    </row>
    <row r="17" spans="1:11" x14ac:dyDescent="0.2">
      <c r="A17" s="17" t="s">
        <v>147</v>
      </c>
      <c r="B17" s="17" t="s">
        <v>148</v>
      </c>
      <c r="C17" s="18">
        <v>2971.61290322581</v>
      </c>
      <c r="D17" s="19">
        <f t="shared" si="0"/>
        <v>10549.225806451625</v>
      </c>
      <c r="E17" s="21">
        <v>1542.4000000000024</v>
      </c>
      <c r="F17" s="53">
        <f t="shared" si="1"/>
        <v>11298.169153225823</v>
      </c>
      <c r="H17" s="20"/>
      <c r="I17" s="16"/>
      <c r="J17" s="16"/>
      <c r="K17" s="16"/>
    </row>
    <row r="18" spans="1:11" x14ac:dyDescent="0.2">
      <c r="A18" s="17" t="s">
        <v>149</v>
      </c>
      <c r="B18" s="17" t="s">
        <v>150</v>
      </c>
      <c r="C18" s="18">
        <v>2932.2580645161302</v>
      </c>
      <c r="D18" s="19">
        <f t="shared" si="0"/>
        <v>10409.516129032261</v>
      </c>
      <c r="E18" s="21">
        <v>1518.0000000000009</v>
      </c>
      <c r="F18" s="53">
        <f t="shared" si="1"/>
        <v>11182.859475806461</v>
      </c>
      <c r="H18" s="20"/>
      <c r="I18" s="16"/>
      <c r="J18" s="16"/>
      <c r="K18" s="16"/>
    </row>
    <row r="19" spans="1:11" x14ac:dyDescent="0.2">
      <c r="A19" s="16" t="s">
        <v>10</v>
      </c>
      <c r="B19" s="16" t="s">
        <v>151</v>
      </c>
      <c r="C19" s="18">
        <v>2679.7849462365598</v>
      </c>
      <c r="D19" s="19">
        <f t="shared" si="0"/>
        <v>9513.2365591397866</v>
      </c>
      <c r="E19" s="21">
        <v>1361.4666666666672</v>
      </c>
      <c r="F19" s="53">
        <f t="shared" si="1"/>
        <v>10443.113239247319</v>
      </c>
      <c r="H19" s="20"/>
      <c r="I19" s="16"/>
      <c r="J19" s="16"/>
      <c r="K19" s="16"/>
    </row>
    <row r="20" spans="1:11" x14ac:dyDescent="0.2">
      <c r="A20" s="16" t="s">
        <v>31</v>
      </c>
      <c r="B20" s="16" t="s">
        <v>152</v>
      </c>
      <c r="C20" s="18">
        <v>1267.7419354838701</v>
      </c>
      <c r="D20" s="19">
        <f t="shared" si="0"/>
        <v>4500.4838709677388</v>
      </c>
      <c r="E20" s="21">
        <v>539.49999999999955</v>
      </c>
      <c r="F20" s="53">
        <f t="shared" si="1"/>
        <v>5106.6555443548386</v>
      </c>
      <c r="H20" s="20"/>
      <c r="I20" s="16"/>
      <c r="J20" s="16"/>
      <c r="K20" s="16"/>
    </row>
    <row r="21" spans="1:11" x14ac:dyDescent="0.2">
      <c r="A21" s="16" t="s">
        <v>31</v>
      </c>
      <c r="B21" s="16" t="s">
        <v>153</v>
      </c>
      <c r="C21" s="18">
        <v>1270.7526881720401</v>
      </c>
      <c r="D21" s="19">
        <f t="shared" si="0"/>
        <v>4511.1720430107416</v>
      </c>
      <c r="E21" s="21">
        <v>540.89999999999873</v>
      </c>
      <c r="F21" s="53">
        <f t="shared" si="1"/>
        <v>5115.9437163978419</v>
      </c>
      <c r="H21" s="20"/>
      <c r="I21" s="16"/>
      <c r="J21" s="16"/>
      <c r="K21" s="16"/>
    </row>
    <row r="22" spans="1:11" x14ac:dyDescent="0.2">
      <c r="A22" s="16"/>
      <c r="B22" s="16"/>
      <c r="C22" s="16"/>
      <c r="D22" s="16"/>
      <c r="E22" s="16"/>
      <c r="F22" s="22"/>
      <c r="G22" s="16"/>
      <c r="H22" s="20"/>
      <c r="I22" s="16"/>
      <c r="J22" s="16"/>
      <c r="K22" s="16"/>
    </row>
    <row r="23" spans="1:11" x14ac:dyDescent="0.2">
      <c r="A23" s="23" t="s">
        <v>190</v>
      </c>
      <c r="B23" s="23" t="s">
        <v>191</v>
      </c>
      <c r="C23" s="16"/>
      <c r="D23" s="16"/>
      <c r="E23" s="16"/>
      <c r="F23" s="53">
        <f>AVERAGE(F2:F21)</f>
        <v>9000.0000000000018</v>
      </c>
      <c r="G23" s="16" t="s">
        <v>192</v>
      </c>
      <c r="H23" s="20"/>
      <c r="I23" s="16"/>
      <c r="J23" s="16"/>
      <c r="K23" s="16"/>
    </row>
    <row r="24" spans="1:11" x14ac:dyDescent="0.2">
      <c r="A24" s="54">
        <v>645.44883007723911</v>
      </c>
      <c r="B24" s="16">
        <f>$A$24*$K$2</f>
        <v>2291.3433467741988</v>
      </c>
      <c r="C24" s="16">
        <v>2000</v>
      </c>
      <c r="D24" s="16"/>
      <c r="E24" s="16"/>
      <c r="F24" s="16"/>
      <c r="G24" s="16"/>
      <c r="H24" s="16"/>
      <c r="I24" s="16"/>
      <c r="J24" s="16"/>
      <c r="K24" s="16"/>
    </row>
    <row r="25" spans="1:11" x14ac:dyDescent="0.2">
      <c r="A25" s="16">
        <f>$A$24/2</f>
        <v>322.72441503861955</v>
      </c>
      <c r="B25" s="16">
        <f>$A$25*$K$2</f>
        <v>1145.6716733870994</v>
      </c>
      <c r="C25" s="16"/>
      <c r="D25" s="16"/>
      <c r="E25" s="16"/>
      <c r="F25" s="25"/>
      <c r="G25" s="16"/>
      <c r="H25" s="24"/>
      <c r="I25" s="24"/>
      <c r="J25" s="16"/>
      <c r="K25" s="16"/>
    </row>
    <row r="26" spans="1:11" x14ac:dyDescent="0.2">
      <c r="A26" s="16"/>
      <c r="B26" s="16"/>
      <c r="C26" s="16"/>
      <c r="D26" s="16"/>
      <c r="E26" s="16"/>
      <c r="F26" s="25"/>
      <c r="G26" s="16"/>
      <c r="H26" s="17"/>
      <c r="I26" s="16"/>
      <c r="J26" s="16"/>
      <c r="K26" s="16"/>
    </row>
    <row r="27" spans="1:11" x14ac:dyDescent="0.2">
      <c r="A27" s="16"/>
      <c r="B27" s="16"/>
      <c r="C27" s="16"/>
      <c r="D27" s="16"/>
      <c r="E27" s="16"/>
      <c r="F27" s="25"/>
      <c r="G27" s="16"/>
      <c r="H27" s="24"/>
      <c r="I27" s="17"/>
      <c r="J27" s="16"/>
      <c r="K27" s="16"/>
    </row>
    <row r="28" spans="1:11" x14ac:dyDescent="0.2">
      <c r="A28" s="16"/>
      <c r="B28" s="16"/>
      <c r="C28" s="16"/>
      <c r="D28" s="16"/>
      <c r="E28" s="16"/>
      <c r="F28" s="16"/>
      <c r="G28" s="16"/>
      <c r="H28" s="17"/>
      <c r="I28" s="16"/>
      <c r="J28" s="16"/>
      <c r="K28" s="16"/>
    </row>
    <row r="29" spans="1:11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</row>
    <row r="30" spans="1:11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</row>
    <row r="31" spans="1:11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</row>
    <row r="32" spans="1:11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</row>
    <row r="33" spans="1:11" x14ac:dyDescent="0.2">
      <c r="A33" s="16"/>
      <c r="B33" s="16"/>
      <c r="C33" s="16"/>
      <c r="D33" s="16"/>
      <c r="E33" s="16"/>
      <c r="F33" s="26"/>
      <c r="G33" s="16"/>
      <c r="H33" s="16"/>
      <c r="I33" s="16"/>
      <c r="J33" s="16"/>
      <c r="K33" s="16"/>
    </row>
    <row r="34" spans="1:11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</row>
    <row r="35" spans="1:11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</row>
    <row r="36" spans="1:11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6BDA26-0174-4B9F-9D9C-FD7F81329718}">
  <dimension ref="A2:I7"/>
  <sheetViews>
    <sheetView rightToLeft="1" workbookViewId="0">
      <selection activeCell="I5" sqref="I5"/>
    </sheetView>
  </sheetViews>
  <sheetFormatPr baseColWidth="10" defaultColWidth="8.83203125" defaultRowHeight="14" x14ac:dyDescent="0.15"/>
  <cols>
    <col min="1" max="1" width="11.83203125" bestFit="1" customWidth="1"/>
    <col min="2" max="2" width="26" bestFit="1" customWidth="1"/>
    <col min="3" max="3" width="4.6640625" bestFit="1" customWidth="1"/>
    <col min="4" max="4" width="4" bestFit="1" customWidth="1"/>
    <col min="5" max="5" width="8.1640625" bestFit="1" customWidth="1"/>
  </cols>
  <sheetData>
    <row r="2" spans="1:9" x14ac:dyDescent="0.15">
      <c r="E2" s="33" t="s">
        <v>182</v>
      </c>
      <c r="F2" s="33"/>
      <c r="G2" s="33"/>
      <c r="H2" s="33"/>
      <c r="I2" s="47" t="str">
        <f>_xlfn.XLOOKUP(MAX($B$4:$B$6),$B$4:$B$6,$A$4:$A$6,,0)</f>
        <v>מרכז</v>
      </c>
    </row>
    <row r="3" spans="1:9" x14ac:dyDescent="0.15">
      <c r="A3" s="51" t="s">
        <v>6</v>
      </c>
      <c r="B3" t="s">
        <v>181</v>
      </c>
    </row>
    <row r="4" spans="1:9" x14ac:dyDescent="0.15">
      <c r="A4" s="52" t="s">
        <v>26</v>
      </c>
      <c r="B4">
        <v>7</v>
      </c>
    </row>
    <row r="5" spans="1:9" x14ac:dyDescent="0.15">
      <c r="A5" s="52" t="s">
        <v>12</v>
      </c>
      <c r="B5">
        <v>18</v>
      </c>
    </row>
    <row r="6" spans="1:9" x14ac:dyDescent="0.15">
      <c r="A6" s="52" t="s">
        <v>21</v>
      </c>
      <c r="B6">
        <v>10</v>
      </c>
    </row>
    <row r="7" spans="1:9" x14ac:dyDescent="0.15">
      <c r="A7" s="52" t="s">
        <v>180</v>
      </c>
      <c r="B7">
        <v>35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76294-83CE-41B7-BB19-ECBE3A08FEC6}">
  <dimension ref="A1:B8"/>
  <sheetViews>
    <sheetView rightToLeft="1" workbookViewId="0">
      <selection activeCell="A7" sqref="A7"/>
    </sheetView>
  </sheetViews>
  <sheetFormatPr baseColWidth="10" defaultColWidth="8.83203125" defaultRowHeight="14" x14ac:dyDescent="0.15"/>
  <cols>
    <col min="1" max="1" width="12" bestFit="1" customWidth="1"/>
    <col min="2" max="2" width="19.6640625" bestFit="1" customWidth="1"/>
  </cols>
  <sheetData>
    <row r="1" spans="1:2" x14ac:dyDescent="0.15">
      <c r="A1" s="51" t="s">
        <v>6</v>
      </c>
      <c r="B1" s="52" t="s">
        <v>183</v>
      </c>
    </row>
    <row r="3" spans="1:2" x14ac:dyDescent="0.15">
      <c r="A3" s="51" t="s">
        <v>179</v>
      </c>
      <c r="B3" t="s">
        <v>188</v>
      </c>
    </row>
    <row r="4" spans="1:2" x14ac:dyDescent="0.15">
      <c r="A4" s="52" t="s">
        <v>184</v>
      </c>
      <c r="B4">
        <v>8</v>
      </c>
    </row>
    <row r="5" spans="1:2" x14ac:dyDescent="0.15">
      <c r="A5" s="52" t="s">
        <v>185</v>
      </c>
      <c r="B5">
        <v>9</v>
      </c>
    </row>
    <row r="6" spans="1:2" x14ac:dyDescent="0.15">
      <c r="A6" s="52" t="s">
        <v>186</v>
      </c>
      <c r="B6">
        <v>8</v>
      </c>
    </row>
    <row r="7" spans="1:2" x14ac:dyDescent="0.15">
      <c r="A7" s="52" t="s">
        <v>187</v>
      </c>
      <c r="B7">
        <v>10</v>
      </c>
    </row>
    <row r="8" spans="1:2" x14ac:dyDescent="0.15">
      <c r="A8" s="52" t="s">
        <v>180</v>
      </c>
      <c r="B8">
        <v>35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EB356-008B-4F83-8254-A44ECE09C61C}">
  <dimension ref="A1:X52"/>
  <sheetViews>
    <sheetView rightToLeft="1" topLeftCell="A19" zoomScale="81" zoomScaleNormal="81" workbookViewId="0">
      <selection activeCell="L49" sqref="L49"/>
    </sheetView>
  </sheetViews>
  <sheetFormatPr baseColWidth="10" defaultColWidth="8.83203125" defaultRowHeight="14" x14ac:dyDescent="0.15"/>
  <cols>
    <col min="1" max="1" width="10.83203125" style="3" bestFit="1" customWidth="1"/>
    <col min="2" max="2" width="9.33203125" style="3" bestFit="1" customWidth="1"/>
    <col min="3" max="3" width="12" style="3" bestFit="1" customWidth="1"/>
    <col min="4" max="4" width="22.33203125" style="3" bestFit="1" customWidth="1"/>
    <col min="5" max="5" width="17.1640625" style="3" bestFit="1" customWidth="1"/>
    <col min="6" max="8" width="12" style="3" bestFit="1" customWidth="1"/>
    <col min="9" max="9" width="11.1640625" style="3" bestFit="1" customWidth="1"/>
    <col min="10" max="10" width="12.6640625" style="5" bestFit="1" customWidth="1"/>
    <col min="11" max="11" width="11.83203125" bestFit="1" customWidth="1"/>
    <col min="12" max="12" width="10.6640625" bestFit="1" customWidth="1"/>
    <col min="13" max="13" width="10.83203125" bestFit="1" customWidth="1"/>
    <col min="14" max="14" width="10.5" bestFit="1" customWidth="1"/>
    <col min="15" max="15" width="14.5" bestFit="1" customWidth="1"/>
    <col min="16" max="16" width="13.1640625" bestFit="1" customWidth="1"/>
  </cols>
  <sheetData>
    <row r="1" spans="1:20" ht="60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119</v>
      </c>
      <c r="K1" s="29" t="s">
        <v>157</v>
      </c>
      <c r="L1" s="29" t="s">
        <v>158</v>
      </c>
      <c r="M1" s="29" t="s">
        <v>159</v>
      </c>
      <c r="N1" s="29" t="s">
        <v>168</v>
      </c>
      <c r="O1" s="29" t="s">
        <v>177</v>
      </c>
    </row>
    <row r="2" spans="1:20" x14ac:dyDescent="0.15">
      <c r="A2" s="3">
        <v>6056565</v>
      </c>
      <c r="B2" s="3" t="s">
        <v>9</v>
      </c>
      <c r="C2" s="3" t="s">
        <v>10</v>
      </c>
      <c r="D2" s="3" t="s">
        <v>11</v>
      </c>
      <c r="E2" s="4">
        <v>43604</v>
      </c>
      <c r="F2" s="3">
        <v>23</v>
      </c>
      <c r="G2" s="3" t="s">
        <v>12</v>
      </c>
      <c r="H2" s="3" t="s">
        <v>13</v>
      </c>
      <c r="I2" s="3">
        <v>60</v>
      </c>
      <c r="J2" s="5">
        <v>15750</v>
      </c>
      <c r="K2" s="30" cm="1">
        <f t="array" ref="K2">_xlfn.XLOOKUP(I2,$Q$4:$Q$8,_xlfn.XLOOKUP(H2,$R$3:$T$3,$R$4:$T$8,,0),,-1)*J2</f>
        <v>2835</v>
      </c>
      <c r="L2" s="31">
        <f t="shared" ref="L2:L36" si="0">IF(YEAR(E2)&lt;$Q$19,DATE($Q$20,MONTH(E2)-$Q$22,$Q$21),DATE(YEAR(E2)+$Q$23,MONTH(E2)+$Q$24,$Q$25))</f>
        <v>45757</v>
      </c>
      <c r="M2" s="32">
        <f t="shared" ref="M2:M36" si="1">(J2-_xlfn.XLOOKUP(J2,$Q$12:$Q$16,$Q$12:$Q$16,,-1))*_xlfn.XLOOKUP(J2,$Q$12:$Q$16,$R$12:$R$16,,-1)+_xlfn.XLOOKUP(J2,$Q$12:$Q$16,$S$12:$S$16,,-1)</f>
        <v>480</v>
      </c>
      <c r="N2" s="43">
        <f t="shared" ref="N2:N36" si="2">J2/$R$35</f>
        <v>4200</v>
      </c>
      <c r="O2" s="32">
        <f t="shared" ref="O2:O36" si="3">J2*$X$18</f>
        <v>189000</v>
      </c>
      <c r="Q2" s="8" t="s">
        <v>118</v>
      </c>
    </row>
    <row r="3" spans="1:20" x14ac:dyDescent="0.15">
      <c r="A3" s="3">
        <v>4430571</v>
      </c>
      <c r="B3" s="3" t="s">
        <v>14</v>
      </c>
      <c r="C3" s="3" t="s">
        <v>15</v>
      </c>
      <c r="D3" s="3" t="s">
        <v>16</v>
      </c>
      <c r="E3" s="4">
        <v>43504</v>
      </c>
      <c r="F3" s="3">
        <v>34</v>
      </c>
      <c r="G3" s="3" t="s">
        <v>12</v>
      </c>
      <c r="H3" s="3" t="s">
        <v>17</v>
      </c>
      <c r="I3" s="3">
        <v>95</v>
      </c>
      <c r="J3" s="5">
        <v>12750</v>
      </c>
      <c r="K3" s="30" cm="1">
        <f t="array" ref="K3">_xlfn.XLOOKUP(I3,$Q$4:$Q$8,_xlfn.XLOOKUP(H3,$R$3:$T$3,$R$4:$T$8,,0),,-1)*J3</f>
        <v>2805</v>
      </c>
      <c r="L3" s="31">
        <f t="shared" si="0"/>
        <v>45667</v>
      </c>
      <c r="M3" s="32">
        <f t="shared" si="1"/>
        <v>360</v>
      </c>
      <c r="N3" s="43">
        <f t="shared" si="2"/>
        <v>3400</v>
      </c>
      <c r="O3" s="32">
        <f t="shared" si="3"/>
        <v>153000</v>
      </c>
      <c r="Q3" s="9" t="s">
        <v>156</v>
      </c>
      <c r="R3" s="11" t="s">
        <v>13</v>
      </c>
      <c r="S3" s="11" t="s">
        <v>17</v>
      </c>
      <c r="T3" s="11" t="s">
        <v>22</v>
      </c>
    </row>
    <row r="4" spans="1:20" ht="15" x14ac:dyDescent="0.2">
      <c r="A4" s="3">
        <v>3427449</v>
      </c>
      <c r="B4" s="3" t="s">
        <v>18</v>
      </c>
      <c r="C4" s="3" t="s">
        <v>19</v>
      </c>
      <c r="D4" s="3" t="s">
        <v>20</v>
      </c>
      <c r="E4" s="4">
        <v>43166</v>
      </c>
      <c r="F4" s="3">
        <v>47</v>
      </c>
      <c r="G4" s="3" t="s">
        <v>21</v>
      </c>
      <c r="H4" s="3" t="s">
        <v>22</v>
      </c>
      <c r="I4" s="3">
        <v>31</v>
      </c>
      <c r="J4" s="5">
        <v>114000</v>
      </c>
      <c r="K4" s="30" cm="1">
        <f t="array" ref="K4">_xlfn.XLOOKUP(I4,$Q$4:$Q$8,_xlfn.XLOOKUP(H4,$R$3:$T$3,$R$4:$T$8,,0),,-1)*J4</f>
        <v>22800</v>
      </c>
      <c r="L4" s="31">
        <f t="shared" si="0"/>
        <v>45698</v>
      </c>
      <c r="M4" s="32">
        <f t="shared" si="1"/>
        <v>7250</v>
      </c>
      <c r="N4" s="43">
        <f t="shared" si="2"/>
        <v>30400</v>
      </c>
      <c r="O4" s="32">
        <f t="shared" si="3"/>
        <v>1368000</v>
      </c>
      <c r="Q4" s="10">
        <v>0</v>
      </c>
      <c r="R4" s="12">
        <v>0.12</v>
      </c>
      <c r="S4" s="12">
        <v>0.14000000000000001</v>
      </c>
      <c r="T4" s="12">
        <v>0.16</v>
      </c>
    </row>
    <row r="5" spans="1:20" ht="15" x14ac:dyDescent="0.2">
      <c r="A5" s="3">
        <v>5830124</v>
      </c>
      <c r="B5" s="3" t="s">
        <v>23</v>
      </c>
      <c r="C5" s="3" t="s">
        <v>24</v>
      </c>
      <c r="D5" s="3" t="s">
        <v>25</v>
      </c>
      <c r="E5" s="4">
        <v>44132</v>
      </c>
      <c r="F5" s="3">
        <v>26</v>
      </c>
      <c r="G5" s="3" t="s">
        <v>26</v>
      </c>
      <c r="H5" s="3" t="s">
        <v>22</v>
      </c>
      <c r="I5" s="3">
        <v>26</v>
      </c>
      <c r="J5" s="5">
        <v>77500</v>
      </c>
      <c r="K5" s="30" cm="1">
        <f t="array" ref="K5">_xlfn.XLOOKUP(I5,$Q$4:$Q$8,_xlfn.XLOOKUP(H5,$R$3:$T$3,$R$4:$T$8,,0),,-1)*J5</f>
        <v>15500</v>
      </c>
      <c r="L5" s="31">
        <f t="shared" si="0"/>
        <v>46326</v>
      </c>
      <c r="M5" s="32">
        <f t="shared" si="1"/>
        <v>4162.5</v>
      </c>
      <c r="N5" s="43">
        <f t="shared" si="2"/>
        <v>20666.666666666668</v>
      </c>
      <c r="O5" s="32">
        <f t="shared" si="3"/>
        <v>930000</v>
      </c>
      <c r="Q5" s="10">
        <v>15</v>
      </c>
      <c r="R5" s="12">
        <v>0.15</v>
      </c>
      <c r="S5" s="12">
        <v>0.18</v>
      </c>
      <c r="T5" s="12">
        <v>0.2</v>
      </c>
    </row>
    <row r="6" spans="1:20" ht="15" x14ac:dyDescent="0.2">
      <c r="A6" s="3">
        <v>3192167</v>
      </c>
      <c r="B6" s="3" t="s">
        <v>27</v>
      </c>
      <c r="C6" s="3" t="s">
        <v>28</v>
      </c>
      <c r="D6" s="3" t="s">
        <v>29</v>
      </c>
      <c r="E6" s="4">
        <v>44493</v>
      </c>
      <c r="F6" s="3">
        <v>57</v>
      </c>
      <c r="G6" s="3" t="s">
        <v>26</v>
      </c>
      <c r="H6" s="3" t="s">
        <v>22</v>
      </c>
      <c r="I6" s="3">
        <v>99</v>
      </c>
      <c r="J6" s="5">
        <v>63000</v>
      </c>
      <c r="K6" s="30" cm="1">
        <f t="array" ref="K6">_xlfn.XLOOKUP(I6,$Q$4:$Q$8,_xlfn.XLOOKUP(H6,$R$3:$T$3,$R$4:$T$8,,0),,-1)*J6</f>
        <v>17640</v>
      </c>
      <c r="L6" s="31">
        <f t="shared" si="0"/>
        <v>46691</v>
      </c>
      <c r="M6" s="32">
        <f t="shared" si="1"/>
        <v>3075</v>
      </c>
      <c r="N6" s="43">
        <f t="shared" si="2"/>
        <v>16800</v>
      </c>
      <c r="O6" s="32">
        <f t="shared" si="3"/>
        <v>756000</v>
      </c>
      <c r="Q6" s="10">
        <v>40</v>
      </c>
      <c r="R6" s="12">
        <v>0.18</v>
      </c>
      <c r="S6" s="12">
        <v>0.2</v>
      </c>
      <c r="T6" s="12">
        <v>0.25</v>
      </c>
    </row>
    <row r="7" spans="1:20" ht="15" x14ac:dyDescent="0.2">
      <c r="A7" s="3">
        <v>5145835</v>
      </c>
      <c r="B7" s="3" t="s">
        <v>30</v>
      </c>
      <c r="C7" s="3" t="s">
        <v>31</v>
      </c>
      <c r="D7" s="3" t="s">
        <v>32</v>
      </c>
      <c r="E7" s="4">
        <v>43978</v>
      </c>
      <c r="F7" s="3">
        <v>48</v>
      </c>
      <c r="G7" s="3" t="s">
        <v>12</v>
      </c>
      <c r="H7" s="3" t="s">
        <v>13</v>
      </c>
      <c r="I7" s="3">
        <v>75</v>
      </c>
      <c r="J7" s="5">
        <v>30125</v>
      </c>
      <c r="K7" s="30" cm="1">
        <f t="array" ref="K7">_xlfn.XLOOKUP(I7,$Q$4:$Q$8,_xlfn.XLOOKUP(H7,$R$3:$T$3,$R$4:$T$8,,0),,-1)*J7</f>
        <v>6025</v>
      </c>
      <c r="L7" s="31">
        <f t="shared" si="0"/>
        <v>46173</v>
      </c>
      <c r="M7" s="32">
        <f t="shared" si="1"/>
        <v>1106.25</v>
      </c>
      <c r="N7" s="43">
        <f t="shared" si="2"/>
        <v>8033.333333333333</v>
      </c>
      <c r="O7" s="32">
        <f t="shared" si="3"/>
        <v>361500</v>
      </c>
      <c r="Q7" s="10">
        <v>70</v>
      </c>
      <c r="R7" s="12">
        <v>0.2</v>
      </c>
      <c r="S7" s="12">
        <v>0.22</v>
      </c>
      <c r="T7" s="12">
        <v>0.28000000000000003</v>
      </c>
    </row>
    <row r="8" spans="1:20" ht="15" x14ac:dyDescent="0.2">
      <c r="A8" s="3">
        <v>5915445</v>
      </c>
      <c r="B8" s="3" t="s">
        <v>33</v>
      </c>
      <c r="C8" s="3" t="s">
        <v>34</v>
      </c>
      <c r="D8" s="6" t="s">
        <v>35</v>
      </c>
      <c r="E8" s="7">
        <v>44071</v>
      </c>
      <c r="F8" s="3">
        <v>18</v>
      </c>
      <c r="G8" s="3" t="s">
        <v>21</v>
      </c>
      <c r="H8" s="3" t="s">
        <v>13</v>
      </c>
      <c r="I8" s="3">
        <v>81</v>
      </c>
      <c r="J8" s="5">
        <v>23375</v>
      </c>
      <c r="K8" s="30" cm="1">
        <f t="array" ref="K8">_xlfn.XLOOKUP(I8,$Q$4:$Q$8,_xlfn.XLOOKUP(H8,$R$3:$T$3,$R$4:$T$8,,0),,-1)*J8</f>
        <v>4675</v>
      </c>
      <c r="L8" s="31">
        <f t="shared" si="0"/>
        <v>46265</v>
      </c>
      <c r="M8" s="32">
        <f t="shared" si="1"/>
        <v>785</v>
      </c>
      <c r="N8" s="43">
        <f t="shared" si="2"/>
        <v>6233.333333333333</v>
      </c>
      <c r="O8" s="32">
        <f t="shared" si="3"/>
        <v>280500</v>
      </c>
      <c r="Q8" s="10">
        <v>110</v>
      </c>
      <c r="R8" s="12">
        <v>0.25</v>
      </c>
      <c r="S8" s="12">
        <v>0.3</v>
      </c>
      <c r="T8" s="12">
        <v>0.32</v>
      </c>
    </row>
    <row r="9" spans="1:20" x14ac:dyDescent="0.15">
      <c r="A9" s="3">
        <v>5464769</v>
      </c>
      <c r="B9" s="3" t="s">
        <v>36</v>
      </c>
      <c r="C9" s="3" t="s">
        <v>37</v>
      </c>
      <c r="D9" s="3" t="s">
        <v>38</v>
      </c>
      <c r="E9" s="4">
        <v>43497</v>
      </c>
      <c r="F9" s="3">
        <v>37</v>
      </c>
      <c r="G9" s="3" t="s">
        <v>12</v>
      </c>
      <c r="H9" s="3" t="s">
        <v>13</v>
      </c>
      <c r="I9" s="3">
        <v>66</v>
      </c>
      <c r="J9" s="5">
        <v>35625</v>
      </c>
      <c r="K9" s="30" cm="1">
        <f t="array" ref="K9">_xlfn.XLOOKUP(I9,$Q$4:$Q$8,_xlfn.XLOOKUP(H9,$R$3:$T$3,$R$4:$T$8,,0),,-1)*J9</f>
        <v>6412.5</v>
      </c>
      <c r="L9" s="31">
        <f t="shared" si="0"/>
        <v>45667</v>
      </c>
      <c r="M9" s="32">
        <f t="shared" si="1"/>
        <v>1381.25</v>
      </c>
      <c r="N9" s="43">
        <f t="shared" si="2"/>
        <v>9500</v>
      </c>
      <c r="O9" s="32">
        <f t="shared" si="3"/>
        <v>427500</v>
      </c>
    </row>
    <row r="10" spans="1:20" x14ac:dyDescent="0.15">
      <c r="A10" s="3">
        <v>3992335</v>
      </c>
      <c r="B10" s="3" t="s">
        <v>39</v>
      </c>
      <c r="C10" s="3" t="s">
        <v>40</v>
      </c>
      <c r="D10" s="3" t="s">
        <v>41</v>
      </c>
      <c r="E10" s="4">
        <v>44845</v>
      </c>
      <c r="F10" s="3">
        <v>62</v>
      </c>
      <c r="G10" s="3" t="s">
        <v>21</v>
      </c>
      <c r="H10" s="3" t="s">
        <v>22</v>
      </c>
      <c r="I10" s="3">
        <v>63</v>
      </c>
      <c r="J10" s="5">
        <v>9500</v>
      </c>
      <c r="K10" s="30" cm="1">
        <f t="array" ref="K10">_xlfn.XLOOKUP(I10,$Q$4:$Q$8,_xlfn.XLOOKUP(H10,$R$3:$T$3,$R$4:$T$8,,0),,-1)*J10</f>
        <v>2375</v>
      </c>
      <c r="L10" s="31">
        <f t="shared" si="0"/>
        <v>47057</v>
      </c>
      <c r="M10" s="32">
        <f t="shared" si="1"/>
        <v>237.5</v>
      </c>
      <c r="N10" s="43">
        <f t="shared" si="2"/>
        <v>2533.3333333333335</v>
      </c>
      <c r="O10" s="32">
        <f t="shared" si="3"/>
        <v>114000</v>
      </c>
      <c r="Q10" s="33" t="s">
        <v>163</v>
      </c>
    </row>
    <row r="11" spans="1:20" x14ac:dyDescent="0.15">
      <c r="A11" s="3">
        <v>4633026</v>
      </c>
      <c r="B11" s="3" t="s">
        <v>42</v>
      </c>
      <c r="C11" s="3" t="s">
        <v>43</v>
      </c>
      <c r="D11" s="3" t="s">
        <v>44</v>
      </c>
      <c r="E11" s="4">
        <v>45030</v>
      </c>
      <c r="F11" s="3">
        <v>30</v>
      </c>
      <c r="G11" s="3" t="s">
        <v>12</v>
      </c>
      <c r="H11" s="3" t="s">
        <v>22</v>
      </c>
      <c r="I11" s="3">
        <v>86</v>
      </c>
      <c r="J11" s="5">
        <v>8250</v>
      </c>
      <c r="K11" s="30" cm="1">
        <f t="array" ref="K11">_xlfn.XLOOKUP(I11,$Q$4:$Q$8,_xlfn.XLOOKUP(H11,$R$3:$T$3,$R$4:$T$8,,0),,-1)*J11</f>
        <v>2310</v>
      </c>
      <c r="L11" s="31">
        <f t="shared" si="0"/>
        <v>47238</v>
      </c>
      <c r="M11" s="32">
        <f t="shared" si="1"/>
        <v>206.25</v>
      </c>
      <c r="N11" s="43">
        <f t="shared" si="2"/>
        <v>2200</v>
      </c>
      <c r="O11" s="32">
        <f t="shared" si="3"/>
        <v>99000</v>
      </c>
      <c r="Q11" s="34" t="s">
        <v>160</v>
      </c>
      <c r="R11" s="34" t="s">
        <v>161</v>
      </c>
      <c r="S11" s="34" t="s">
        <v>162</v>
      </c>
    </row>
    <row r="12" spans="1:20" x14ac:dyDescent="0.15">
      <c r="A12" s="3">
        <v>6790786</v>
      </c>
      <c r="B12" s="3" t="s">
        <v>45</v>
      </c>
      <c r="C12" s="3" t="s">
        <v>46</v>
      </c>
      <c r="D12" s="3" t="s">
        <v>47</v>
      </c>
      <c r="E12" s="4">
        <v>42875</v>
      </c>
      <c r="F12" s="3">
        <v>49</v>
      </c>
      <c r="G12" s="3" t="s">
        <v>12</v>
      </c>
      <c r="H12" s="3" t="s">
        <v>17</v>
      </c>
      <c r="I12" s="3">
        <v>121</v>
      </c>
      <c r="J12" s="5">
        <v>12500</v>
      </c>
      <c r="K12" s="30" cm="1">
        <f t="array" ref="K12">_xlfn.XLOOKUP(I12,$Q$4:$Q$8,_xlfn.XLOOKUP(H12,$R$3:$T$3,$R$4:$T$8,,0),,-1)*J12</f>
        <v>3750</v>
      </c>
      <c r="L12" s="31">
        <f t="shared" si="0"/>
        <v>45757</v>
      </c>
      <c r="M12" s="32">
        <f t="shared" si="1"/>
        <v>350</v>
      </c>
      <c r="N12" s="43">
        <f t="shared" si="2"/>
        <v>3333.3333333333335</v>
      </c>
      <c r="O12" s="32">
        <f t="shared" si="3"/>
        <v>150000</v>
      </c>
      <c r="Q12" s="34">
        <v>0</v>
      </c>
      <c r="R12" s="35">
        <v>2.5000000000000001E-2</v>
      </c>
      <c r="S12" s="34">
        <v>0</v>
      </c>
    </row>
    <row r="13" spans="1:20" x14ac:dyDescent="0.15">
      <c r="A13" s="3">
        <v>5828005</v>
      </c>
      <c r="B13" s="3" t="s">
        <v>48</v>
      </c>
      <c r="C13" s="3" t="s">
        <v>49</v>
      </c>
      <c r="D13" s="3" t="s">
        <v>50</v>
      </c>
      <c r="E13" s="4">
        <v>44265</v>
      </c>
      <c r="F13" s="3">
        <v>32</v>
      </c>
      <c r="G13" s="3" t="s">
        <v>26</v>
      </c>
      <c r="H13" s="3" t="s">
        <v>17</v>
      </c>
      <c r="I13" s="3">
        <v>8</v>
      </c>
      <c r="J13" s="5">
        <v>26500</v>
      </c>
      <c r="K13" s="30" cm="1">
        <f t="array" ref="K13">_xlfn.XLOOKUP(I13,$Q$4:$Q$8,_xlfn.XLOOKUP(H13,$R$3:$T$3,$R$4:$T$8,,0),,-1)*J13</f>
        <v>3710.0000000000005</v>
      </c>
      <c r="L13" s="31">
        <f t="shared" si="0"/>
        <v>46477</v>
      </c>
      <c r="M13" s="32">
        <f t="shared" si="1"/>
        <v>925</v>
      </c>
      <c r="N13" s="43">
        <f t="shared" si="2"/>
        <v>7066.666666666667</v>
      </c>
      <c r="O13" s="32">
        <f t="shared" si="3"/>
        <v>318000</v>
      </c>
      <c r="Q13" s="34">
        <v>10000</v>
      </c>
      <c r="R13" s="36">
        <v>0.04</v>
      </c>
      <c r="S13" s="34">
        <f>(Q13-Q12)*R12+S12</f>
        <v>250</v>
      </c>
    </row>
    <row r="14" spans="1:20" x14ac:dyDescent="0.15">
      <c r="A14" s="3">
        <v>6934852</v>
      </c>
      <c r="B14" s="3" t="s">
        <v>51</v>
      </c>
      <c r="C14" s="3" t="s">
        <v>52</v>
      </c>
      <c r="D14" s="3" t="s">
        <v>53</v>
      </c>
      <c r="E14" s="4">
        <v>45594</v>
      </c>
      <c r="F14" s="3">
        <v>31</v>
      </c>
      <c r="G14" s="3" t="s">
        <v>21</v>
      </c>
      <c r="H14" s="3" t="s">
        <v>13</v>
      </c>
      <c r="I14" s="3">
        <v>83</v>
      </c>
      <c r="J14" s="5">
        <v>8625</v>
      </c>
      <c r="K14" s="30" cm="1">
        <f t="array" ref="K14">_xlfn.XLOOKUP(I14,$Q$4:$Q$8,_xlfn.XLOOKUP(H14,$R$3:$T$3,$R$4:$T$8,,0),,-1)*J14</f>
        <v>1725</v>
      </c>
      <c r="L14" s="31">
        <f t="shared" si="0"/>
        <v>47787</v>
      </c>
      <c r="M14" s="32">
        <f t="shared" si="1"/>
        <v>215.625</v>
      </c>
      <c r="N14" s="43">
        <f t="shared" si="2"/>
        <v>2300</v>
      </c>
      <c r="O14" s="32">
        <f t="shared" si="3"/>
        <v>103500</v>
      </c>
      <c r="Q14" s="34">
        <v>25000</v>
      </c>
      <c r="R14" s="36">
        <v>0.05</v>
      </c>
      <c r="S14" s="34">
        <f t="shared" ref="S14:S16" si="4">(Q14-Q13)*R13+S13</f>
        <v>850</v>
      </c>
    </row>
    <row r="15" spans="1:20" x14ac:dyDescent="0.15">
      <c r="A15" s="3">
        <v>4708795</v>
      </c>
      <c r="B15" s="3" t="s">
        <v>54</v>
      </c>
      <c r="C15" s="3" t="s">
        <v>55</v>
      </c>
      <c r="D15" s="3" t="s">
        <v>56</v>
      </c>
      <c r="E15" s="4">
        <v>40295</v>
      </c>
      <c r="F15" s="3">
        <v>26</v>
      </c>
      <c r="G15" s="3" t="s">
        <v>12</v>
      </c>
      <c r="H15" s="3" t="s">
        <v>22</v>
      </c>
      <c r="I15" s="3">
        <v>21</v>
      </c>
      <c r="J15" s="5">
        <v>42500</v>
      </c>
      <c r="K15" s="30" cm="1">
        <f t="array" ref="K15">_xlfn.XLOOKUP(I15,$Q$4:$Q$8,_xlfn.XLOOKUP(H15,$R$3:$T$3,$R$4:$T$8,,0),,-1)*J15</f>
        <v>8500</v>
      </c>
      <c r="L15" s="31">
        <f t="shared" si="0"/>
        <v>45726</v>
      </c>
      <c r="M15" s="32">
        <f t="shared" si="1"/>
        <v>1725</v>
      </c>
      <c r="N15" s="43">
        <f t="shared" si="2"/>
        <v>11333.333333333334</v>
      </c>
      <c r="O15" s="32">
        <f t="shared" si="3"/>
        <v>510000</v>
      </c>
      <c r="Q15" s="34">
        <v>50000</v>
      </c>
      <c r="R15" s="35">
        <v>7.4999999999999997E-2</v>
      </c>
      <c r="S15" s="34">
        <f t="shared" si="4"/>
        <v>2100</v>
      </c>
    </row>
    <row r="16" spans="1:20" x14ac:dyDescent="0.15">
      <c r="A16" s="3">
        <v>4853519</v>
      </c>
      <c r="B16" s="3" t="s">
        <v>57</v>
      </c>
      <c r="C16" s="3" t="s">
        <v>58</v>
      </c>
      <c r="D16" s="3" t="s">
        <v>59</v>
      </c>
      <c r="E16" s="4">
        <v>43440</v>
      </c>
      <c r="F16" s="3">
        <v>65</v>
      </c>
      <c r="G16" s="3" t="s">
        <v>12</v>
      </c>
      <c r="H16" s="3" t="s">
        <v>22</v>
      </c>
      <c r="I16" s="3">
        <v>106</v>
      </c>
      <c r="J16" s="5">
        <v>30250</v>
      </c>
      <c r="K16" s="30" cm="1">
        <f t="array" ref="K16">_xlfn.XLOOKUP(I16,$Q$4:$Q$8,_xlfn.XLOOKUP(H16,$R$3:$T$3,$R$4:$T$8,,0),,-1)*J16</f>
        <v>8470</v>
      </c>
      <c r="L16" s="31">
        <f t="shared" si="0"/>
        <v>45971</v>
      </c>
      <c r="M16" s="32">
        <f t="shared" si="1"/>
        <v>1112.5</v>
      </c>
      <c r="N16" s="43">
        <f t="shared" si="2"/>
        <v>8066.666666666667</v>
      </c>
      <c r="O16" s="32">
        <f t="shared" si="3"/>
        <v>363000</v>
      </c>
      <c r="Q16" s="34">
        <v>100000</v>
      </c>
      <c r="R16" s="36">
        <v>0.1</v>
      </c>
      <c r="S16" s="34">
        <f t="shared" si="4"/>
        <v>5850</v>
      </c>
    </row>
    <row r="17" spans="1:24" x14ac:dyDescent="0.15">
      <c r="A17" s="3">
        <v>5769687</v>
      </c>
      <c r="B17" s="3" t="s">
        <v>60</v>
      </c>
      <c r="C17" s="3" t="s">
        <v>61</v>
      </c>
      <c r="D17" s="3" t="s">
        <v>62</v>
      </c>
      <c r="E17" s="4">
        <v>40534</v>
      </c>
      <c r="F17" s="3">
        <v>36</v>
      </c>
      <c r="G17" s="3" t="s">
        <v>12</v>
      </c>
      <c r="H17" s="3" t="s">
        <v>13</v>
      </c>
      <c r="I17" s="3">
        <v>87</v>
      </c>
      <c r="J17" s="5">
        <v>8500</v>
      </c>
      <c r="K17" s="30" cm="1">
        <f t="array" ref="K17">_xlfn.XLOOKUP(I17,$Q$4:$Q$8,_xlfn.XLOOKUP(H17,$R$3:$T$3,$R$4:$T$8,,0),,-1)*J17</f>
        <v>1700</v>
      </c>
      <c r="L17" s="31">
        <f t="shared" si="0"/>
        <v>45971</v>
      </c>
      <c r="M17" s="32">
        <f t="shared" si="1"/>
        <v>212.5</v>
      </c>
      <c r="N17" s="43">
        <f t="shared" si="2"/>
        <v>2266.6666666666665</v>
      </c>
      <c r="O17" s="32">
        <f t="shared" si="3"/>
        <v>102000</v>
      </c>
    </row>
    <row r="18" spans="1:24" x14ac:dyDescent="0.15">
      <c r="A18" s="3">
        <v>5720158</v>
      </c>
      <c r="B18" s="3" t="s">
        <v>63</v>
      </c>
      <c r="C18" s="3" t="s">
        <v>64</v>
      </c>
      <c r="D18" s="3" t="s">
        <v>65</v>
      </c>
      <c r="E18" s="4">
        <v>44419</v>
      </c>
      <c r="F18" s="3">
        <v>27</v>
      </c>
      <c r="G18" s="3" t="s">
        <v>26</v>
      </c>
      <c r="H18" s="3" t="s">
        <v>13</v>
      </c>
      <c r="I18" s="3">
        <v>19</v>
      </c>
      <c r="J18" s="5">
        <v>58125</v>
      </c>
      <c r="K18" s="30" cm="1">
        <f t="array" ref="K18">_xlfn.XLOOKUP(I18,$Q$4:$Q$8,_xlfn.XLOOKUP(H18,$R$3:$T$3,$R$4:$T$8,,0),,-1)*J18</f>
        <v>8718.75</v>
      </c>
      <c r="L18" s="31">
        <f t="shared" si="0"/>
        <v>46630</v>
      </c>
      <c r="M18" s="32">
        <f t="shared" si="1"/>
        <v>2709.375</v>
      </c>
      <c r="N18" s="43">
        <f t="shared" si="2"/>
        <v>15500</v>
      </c>
      <c r="O18" s="32">
        <f t="shared" si="3"/>
        <v>697500</v>
      </c>
      <c r="Q18" s="37" t="s">
        <v>164</v>
      </c>
      <c r="S18" s="55" t="s">
        <v>178</v>
      </c>
      <c r="T18" s="56"/>
      <c r="U18" s="56"/>
      <c r="V18" s="56"/>
      <c r="W18" s="56"/>
      <c r="X18" s="56">
        <v>12</v>
      </c>
    </row>
    <row r="19" spans="1:24" x14ac:dyDescent="0.15">
      <c r="A19" s="3">
        <v>5521822</v>
      </c>
      <c r="B19" s="3" t="s">
        <v>66</v>
      </c>
      <c r="C19" s="3" t="s">
        <v>51</v>
      </c>
      <c r="D19" s="3" t="s">
        <v>67</v>
      </c>
      <c r="E19" s="4">
        <v>43641</v>
      </c>
      <c r="F19" s="3">
        <v>27</v>
      </c>
      <c r="G19" s="3" t="s">
        <v>26</v>
      </c>
      <c r="H19" s="3" t="s">
        <v>17</v>
      </c>
      <c r="I19" s="3">
        <v>95</v>
      </c>
      <c r="J19" s="5">
        <v>16000</v>
      </c>
      <c r="K19" s="30" cm="1">
        <f t="array" ref="K19">_xlfn.XLOOKUP(I19,$Q$4:$Q$8,_xlfn.XLOOKUP(H19,$R$3:$T$3,$R$4:$T$8,,0),,-1)*J19</f>
        <v>3520</v>
      </c>
      <c r="L19" s="31">
        <f t="shared" si="0"/>
        <v>45787</v>
      </c>
      <c r="M19" s="32">
        <f t="shared" si="1"/>
        <v>490</v>
      </c>
      <c r="N19" s="43">
        <f t="shared" si="2"/>
        <v>4266.666666666667</v>
      </c>
      <c r="O19" s="32">
        <f t="shared" si="3"/>
        <v>192000</v>
      </c>
      <c r="Q19" s="3">
        <v>2020</v>
      </c>
    </row>
    <row r="20" spans="1:24" x14ac:dyDescent="0.15">
      <c r="A20" s="3">
        <v>3907601</v>
      </c>
      <c r="B20" s="3" t="s">
        <v>68</v>
      </c>
      <c r="C20" s="3" t="s">
        <v>69</v>
      </c>
      <c r="D20" s="3" t="s">
        <v>70</v>
      </c>
      <c r="E20" s="4">
        <v>45562</v>
      </c>
      <c r="F20" s="3">
        <v>59</v>
      </c>
      <c r="G20" s="3" t="s">
        <v>12</v>
      </c>
      <c r="H20" s="3" t="s">
        <v>22</v>
      </c>
      <c r="I20" s="3">
        <v>23</v>
      </c>
      <c r="J20" s="5">
        <v>95750</v>
      </c>
      <c r="K20" s="30" cm="1">
        <f t="array" ref="K20">_xlfn.XLOOKUP(I20,$Q$4:$Q$8,_xlfn.XLOOKUP(H20,$R$3:$T$3,$R$4:$T$8,,0),,-1)*J20</f>
        <v>19150</v>
      </c>
      <c r="L20" s="31">
        <f t="shared" si="0"/>
        <v>47756</v>
      </c>
      <c r="M20" s="32">
        <f t="shared" si="1"/>
        <v>5531.25</v>
      </c>
      <c r="N20" s="43">
        <f t="shared" si="2"/>
        <v>25533.333333333332</v>
      </c>
      <c r="O20" s="32">
        <f t="shared" si="3"/>
        <v>1149000</v>
      </c>
      <c r="Q20" s="3">
        <v>2025</v>
      </c>
    </row>
    <row r="21" spans="1:24" x14ac:dyDescent="0.15">
      <c r="A21" s="3">
        <v>5127949</v>
      </c>
      <c r="B21" s="3" t="s">
        <v>71</v>
      </c>
      <c r="C21" s="3" t="s">
        <v>72</v>
      </c>
      <c r="D21" s="3" t="s">
        <v>73</v>
      </c>
      <c r="E21" s="4">
        <v>43235</v>
      </c>
      <c r="F21" s="3">
        <v>23</v>
      </c>
      <c r="G21" s="3" t="s">
        <v>21</v>
      </c>
      <c r="H21" s="3" t="s">
        <v>13</v>
      </c>
      <c r="I21" s="3">
        <v>74</v>
      </c>
      <c r="J21" s="5">
        <v>6000</v>
      </c>
      <c r="K21" s="30" cm="1">
        <f t="array" ref="K21">_xlfn.XLOOKUP(I21,$Q$4:$Q$8,_xlfn.XLOOKUP(H21,$R$3:$T$3,$R$4:$T$8,,0),,-1)*J21</f>
        <v>1200</v>
      </c>
      <c r="L21" s="31">
        <f t="shared" si="0"/>
        <v>45757</v>
      </c>
      <c r="M21" s="32">
        <f t="shared" si="1"/>
        <v>150</v>
      </c>
      <c r="N21" s="43">
        <f t="shared" si="2"/>
        <v>1600</v>
      </c>
      <c r="O21" s="32">
        <f t="shared" si="3"/>
        <v>72000</v>
      </c>
      <c r="Q21" s="3">
        <v>10</v>
      </c>
    </row>
    <row r="22" spans="1:24" x14ac:dyDescent="0.15">
      <c r="A22" s="3">
        <v>3083848</v>
      </c>
      <c r="B22" s="3" t="s">
        <v>74</v>
      </c>
      <c r="C22" s="3" t="s">
        <v>75</v>
      </c>
      <c r="D22" s="3" t="s">
        <v>76</v>
      </c>
      <c r="E22" s="4">
        <v>41908</v>
      </c>
      <c r="F22" s="3">
        <v>18</v>
      </c>
      <c r="G22" s="3" t="s">
        <v>12</v>
      </c>
      <c r="H22" s="3" t="s">
        <v>13</v>
      </c>
      <c r="I22" s="3">
        <v>9</v>
      </c>
      <c r="J22" s="5">
        <v>11000</v>
      </c>
      <c r="K22" s="30" cm="1">
        <f t="array" ref="K22">_xlfn.XLOOKUP(I22,$Q$4:$Q$8,_xlfn.XLOOKUP(H22,$R$3:$T$3,$R$4:$T$8,,0),,-1)*J22</f>
        <v>1320</v>
      </c>
      <c r="L22" s="31">
        <f t="shared" si="0"/>
        <v>45879</v>
      </c>
      <c r="M22" s="32">
        <f t="shared" si="1"/>
        <v>290</v>
      </c>
      <c r="N22" s="43">
        <f t="shared" si="2"/>
        <v>2933.3333333333335</v>
      </c>
      <c r="O22" s="32">
        <f t="shared" si="3"/>
        <v>132000</v>
      </c>
      <c r="Q22" s="3">
        <v>1</v>
      </c>
    </row>
    <row r="23" spans="1:24" x14ac:dyDescent="0.15">
      <c r="A23" s="3">
        <v>4115321</v>
      </c>
      <c r="B23" s="3" t="s">
        <v>77</v>
      </c>
      <c r="C23" s="3" t="s">
        <v>78</v>
      </c>
      <c r="D23" s="3" t="s">
        <v>79</v>
      </c>
      <c r="E23" s="4">
        <v>43335</v>
      </c>
      <c r="F23" s="3">
        <v>53</v>
      </c>
      <c r="G23" s="3" t="s">
        <v>12</v>
      </c>
      <c r="H23" s="3" t="s">
        <v>13</v>
      </c>
      <c r="I23" s="3">
        <v>54</v>
      </c>
      <c r="J23" s="5">
        <v>20000</v>
      </c>
      <c r="K23" s="30" cm="1">
        <f t="array" ref="K23">_xlfn.XLOOKUP(I23,$Q$4:$Q$8,_xlfn.XLOOKUP(H23,$R$3:$T$3,$R$4:$T$8,,0),,-1)*J23</f>
        <v>3600</v>
      </c>
      <c r="L23" s="31">
        <f t="shared" si="0"/>
        <v>45848</v>
      </c>
      <c r="M23" s="32">
        <f t="shared" si="1"/>
        <v>650</v>
      </c>
      <c r="N23" s="43">
        <f t="shared" si="2"/>
        <v>5333.333333333333</v>
      </c>
      <c r="O23" s="32">
        <f t="shared" si="3"/>
        <v>240000</v>
      </c>
      <c r="Q23" s="3">
        <v>6</v>
      </c>
    </row>
    <row r="24" spans="1:24" x14ac:dyDescent="0.15">
      <c r="A24" s="3">
        <v>5073393</v>
      </c>
      <c r="B24" s="3" t="s">
        <v>80</v>
      </c>
      <c r="C24" s="3" t="s">
        <v>81</v>
      </c>
      <c r="D24" s="3" t="s">
        <v>82</v>
      </c>
      <c r="E24" s="4">
        <v>44491</v>
      </c>
      <c r="F24" s="3">
        <v>36</v>
      </c>
      <c r="G24" s="3" t="s">
        <v>21</v>
      </c>
      <c r="H24" s="3" t="s">
        <v>22</v>
      </c>
      <c r="I24" s="3">
        <v>22</v>
      </c>
      <c r="J24" s="5">
        <v>6000</v>
      </c>
      <c r="K24" s="30" cm="1">
        <f t="array" ref="K24">_xlfn.XLOOKUP(I24,$Q$4:$Q$8,_xlfn.XLOOKUP(H24,$R$3:$T$3,$R$4:$T$8,,0),,-1)*J24</f>
        <v>1200</v>
      </c>
      <c r="L24" s="31">
        <f t="shared" si="0"/>
        <v>46691</v>
      </c>
      <c r="M24" s="32">
        <f t="shared" si="1"/>
        <v>150</v>
      </c>
      <c r="N24" s="43">
        <f t="shared" si="2"/>
        <v>1600</v>
      </c>
      <c r="O24" s="32">
        <f t="shared" si="3"/>
        <v>72000</v>
      </c>
      <c r="Q24" s="3">
        <v>1</v>
      </c>
    </row>
    <row r="25" spans="1:24" x14ac:dyDescent="0.15">
      <c r="A25" s="3">
        <v>3791707</v>
      </c>
      <c r="B25" s="3" t="s">
        <v>39</v>
      </c>
      <c r="C25" s="3" t="s">
        <v>83</v>
      </c>
      <c r="D25" s="3" t="s">
        <v>84</v>
      </c>
      <c r="E25" s="4">
        <v>40426</v>
      </c>
      <c r="F25" s="3">
        <v>32</v>
      </c>
      <c r="G25" s="3" t="s">
        <v>26</v>
      </c>
      <c r="H25" s="3" t="s">
        <v>22</v>
      </c>
      <c r="I25" s="3">
        <v>113</v>
      </c>
      <c r="J25" s="5">
        <v>18750</v>
      </c>
      <c r="K25" s="30" cm="1">
        <f t="array" ref="K25">_xlfn.XLOOKUP(I25,$Q$4:$Q$8,_xlfn.XLOOKUP(H25,$R$3:$T$3,$R$4:$T$8,,0),,-1)*J25</f>
        <v>6000</v>
      </c>
      <c r="L25" s="31">
        <f t="shared" si="0"/>
        <v>45879</v>
      </c>
      <c r="M25" s="32">
        <f t="shared" si="1"/>
        <v>600</v>
      </c>
      <c r="N25" s="43">
        <f t="shared" si="2"/>
        <v>5000</v>
      </c>
      <c r="O25" s="32">
        <f t="shared" si="3"/>
        <v>225000</v>
      </c>
      <c r="Q25" s="3">
        <v>0</v>
      </c>
    </row>
    <row r="26" spans="1:24" x14ac:dyDescent="0.15">
      <c r="A26" s="3">
        <v>5609175</v>
      </c>
      <c r="B26" s="3" t="s">
        <v>85</v>
      </c>
      <c r="C26" s="3" t="s">
        <v>86</v>
      </c>
      <c r="D26" s="3" t="s">
        <v>87</v>
      </c>
      <c r="E26" s="4">
        <v>39528</v>
      </c>
      <c r="F26" s="3">
        <v>33</v>
      </c>
      <c r="G26" s="3" t="s">
        <v>21</v>
      </c>
      <c r="H26" s="3" t="s">
        <v>13</v>
      </c>
      <c r="I26" s="3">
        <v>64</v>
      </c>
      <c r="J26" s="5">
        <v>36375</v>
      </c>
      <c r="K26" s="30" cm="1">
        <f t="array" ref="K26">_xlfn.XLOOKUP(I26,$Q$4:$Q$8,_xlfn.XLOOKUP(H26,$R$3:$T$3,$R$4:$T$8,,0),,-1)*J26</f>
        <v>6547.5</v>
      </c>
      <c r="L26" s="31">
        <f t="shared" si="0"/>
        <v>45698</v>
      </c>
      <c r="M26" s="32">
        <f t="shared" si="1"/>
        <v>1418.75</v>
      </c>
      <c r="N26" s="43">
        <f t="shared" si="2"/>
        <v>9700</v>
      </c>
      <c r="O26" s="32">
        <f t="shared" si="3"/>
        <v>436500</v>
      </c>
    </row>
    <row r="27" spans="1:24" x14ac:dyDescent="0.15">
      <c r="A27" s="3">
        <v>5989536</v>
      </c>
      <c r="B27" s="3" t="s">
        <v>88</v>
      </c>
      <c r="C27" s="3" t="s">
        <v>89</v>
      </c>
      <c r="D27" s="3" t="s">
        <v>90</v>
      </c>
      <c r="E27" s="4">
        <v>39502</v>
      </c>
      <c r="F27" s="3">
        <v>52</v>
      </c>
      <c r="G27" s="3" t="s">
        <v>21</v>
      </c>
      <c r="H27" s="3" t="s">
        <v>22</v>
      </c>
      <c r="I27" s="3">
        <v>28</v>
      </c>
      <c r="J27" s="5">
        <v>34750</v>
      </c>
      <c r="K27" s="30" cm="1">
        <f t="array" ref="K27">_xlfn.XLOOKUP(I27,$Q$4:$Q$8,_xlfn.XLOOKUP(H27,$R$3:$T$3,$R$4:$T$8,,0),,-1)*J27</f>
        <v>6950</v>
      </c>
      <c r="L27" s="31">
        <f t="shared" si="0"/>
        <v>45667</v>
      </c>
      <c r="M27" s="32">
        <f t="shared" si="1"/>
        <v>1337.5</v>
      </c>
      <c r="N27" s="43">
        <f t="shared" si="2"/>
        <v>9266.6666666666661</v>
      </c>
      <c r="O27" s="32">
        <f t="shared" si="3"/>
        <v>417000</v>
      </c>
    </row>
    <row r="28" spans="1:24" x14ac:dyDescent="0.15">
      <c r="A28" s="3">
        <v>4100161</v>
      </c>
      <c r="B28" s="3" t="s">
        <v>91</v>
      </c>
      <c r="C28" s="3" t="s">
        <v>92</v>
      </c>
      <c r="D28" s="3" t="s">
        <v>93</v>
      </c>
      <c r="E28" s="4">
        <v>43649</v>
      </c>
      <c r="F28" s="3">
        <v>21</v>
      </c>
      <c r="G28" s="3" t="s">
        <v>12</v>
      </c>
      <c r="H28" s="3" t="s">
        <v>13</v>
      </c>
      <c r="I28" s="3">
        <v>88</v>
      </c>
      <c r="J28" s="5">
        <v>7125</v>
      </c>
      <c r="K28" s="30" cm="1">
        <f t="array" ref="K28">_xlfn.XLOOKUP(I28,$Q$4:$Q$8,_xlfn.XLOOKUP(H28,$R$3:$T$3,$R$4:$T$8,,0),,-1)*J28</f>
        <v>1425</v>
      </c>
      <c r="L28" s="31">
        <f t="shared" si="0"/>
        <v>45818</v>
      </c>
      <c r="M28" s="32">
        <f t="shared" si="1"/>
        <v>178.125</v>
      </c>
      <c r="N28" s="43">
        <f t="shared" si="2"/>
        <v>1900</v>
      </c>
      <c r="O28" s="32">
        <f t="shared" si="3"/>
        <v>85500</v>
      </c>
    </row>
    <row r="29" spans="1:24" x14ac:dyDescent="0.15">
      <c r="A29" s="3">
        <v>5763159</v>
      </c>
      <c r="B29" s="3" t="s">
        <v>94</v>
      </c>
      <c r="C29" s="3" t="s">
        <v>95</v>
      </c>
      <c r="D29" s="3" t="s">
        <v>96</v>
      </c>
      <c r="E29" s="4">
        <v>39551</v>
      </c>
      <c r="F29" s="3">
        <v>42</v>
      </c>
      <c r="G29" s="3" t="s">
        <v>26</v>
      </c>
      <c r="H29" s="3" t="s">
        <v>17</v>
      </c>
      <c r="I29" s="3">
        <v>103</v>
      </c>
      <c r="J29" s="5">
        <v>35175</v>
      </c>
      <c r="K29" s="30" cm="1">
        <f t="array" ref="K29">_xlfn.XLOOKUP(I29,$Q$4:$Q$8,_xlfn.XLOOKUP(H29,$R$3:$T$3,$R$4:$T$8,,0),,-1)*J29</f>
        <v>7738.5</v>
      </c>
      <c r="L29" s="31">
        <f t="shared" si="0"/>
        <v>45726</v>
      </c>
      <c r="M29" s="32">
        <f t="shared" si="1"/>
        <v>1358.75</v>
      </c>
      <c r="N29" s="43">
        <f t="shared" si="2"/>
        <v>9380</v>
      </c>
      <c r="O29" s="32">
        <f t="shared" si="3"/>
        <v>422100</v>
      </c>
    </row>
    <row r="30" spans="1:24" x14ac:dyDescent="0.15">
      <c r="A30" s="3">
        <v>3539546</v>
      </c>
      <c r="B30" s="3" t="s">
        <v>97</v>
      </c>
      <c r="C30" s="3" t="s">
        <v>98</v>
      </c>
      <c r="D30" s="3" t="s">
        <v>99</v>
      </c>
      <c r="E30" s="4">
        <v>39882</v>
      </c>
      <c r="F30" s="3">
        <v>19</v>
      </c>
      <c r="G30" s="3" t="s">
        <v>12</v>
      </c>
      <c r="H30" s="3" t="s">
        <v>13</v>
      </c>
      <c r="I30" s="3">
        <v>59</v>
      </c>
      <c r="J30" s="5">
        <v>2625</v>
      </c>
      <c r="K30" s="30" cm="1">
        <f t="array" ref="K30">_xlfn.XLOOKUP(I30,$Q$4:$Q$8,_xlfn.XLOOKUP(H30,$R$3:$T$3,$R$4:$T$8,,0),,-1)*J30</f>
        <v>472.5</v>
      </c>
      <c r="L30" s="31">
        <f t="shared" si="0"/>
        <v>45698</v>
      </c>
      <c r="M30" s="32">
        <f t="shared" si="1"/>
        <v>65.625</v>
      </c>
      <c r="N30" s="43">
        <f t="shared" si="2"/>
        <v>700</v>
      </c>
      <c r="O30" s="32">
        <f t="shared" si="3"/>
        <v>31500</v>
      </c>
    </row>
    <row r="31" spans="1:24" x14ac:dyDescent="0.15">
      <c r="A31" s="3">
        <v>5664243</v>
      </c>
      <c r="B31" s="3" t="s">
        <v>100</v>
      </c>
      <c r="C31" s="3" t="s">
        <v>101</v>
      </c>
      <c r="D31" s="3" t="s">
        <v>102</v>
      </c>
      <c r="E31" s="4">
        <v>44186</v>
      </c>
      <c r="F31" s="3">
        <v>58</v>
      </c>
      <c r="G31" s="3" t="s">
        <v>12</v>
      </c>
      <c r="H31" s="3" t="s">
        <v>17</v>
      </c>
      <c r="I31" s="3">
        <v>58</v>
      </c>
      <c r="J31" s="5">
        <v>6500</v>
      </c>
      <c r="K31" s="30" cm="1">
        <f t="array" ref="K31">_xlfn.XLOOKUP(I31,$Q$4:$Q$8,_xlfn.XLOOKUP(H31,$R$3:$T$3,$R$4:$T$8,,0),,-1)*J31</f>
        <v>1300</v>
      </c>
      <c r="L31" s="31">
        <f t="shared" si="0"/>
        <v>46387</v>
      </c>
      <c r="M31" s="32">
        <f t="shared" si="1"/>
        <v>162.5</v>
      </c>
      <c r="N31" s="43">
        <f t="shared" si="2"/>
        <v>1733.3333333333333</v>
      </c>
      <c r="O31" s="32">
        <f t="shared" si="3"/>
        <v>78000</v>
      </c>
    </row>
    <row r="32" spans="1:24" x14ac:dyDescent="0.15">
      <c r="A32" s="3">
        <v>5678581</v>
      </c>
      <c r="B32" s="3" t="s">
        <v>103</v>
      </c>
      <c r="C32" s="3" t="s">
        <v>104</v>
      </c>
      <c r="D32" s="3" t="s">
        <v>105</v>
      </c>
      <c r="E32" s="4">
        <v>44265</v>
      </c>
      <c r="F32" s="3">
        <v>27</v>
      </c>
      <c r="G32" s="3" t="s">
        <v>21</v>
      </c>
      <c r="H32" s="3" t="s">
        <v>13</v>
      </c>
      <c r="I32" s="3">
        <v>110</v>
      </c>
      <c r="J32" s="5">
        <v>13000</v>
      </c>
      <c r="K32" s="30" cm="1">
        <f t="array" ref="K32">_xlfn.XLOOKUP(I32,$Q$4:$Q$8,_xlfn.XLOOKUP(H32,$R$3:$T$3,$R$4:$T$8,,0),,-1)*J32</f>
        <v>3250</v>
      </c>
      <c r="L32" s="31">
        <f t="shared" si="0"/>
        <v>46477</v>
      </c>
      <c r="M32" s="32">
        <f t="shared" si="1"/>
        <v>370</v>
      </c>
      <c r="N32" s="43">
        <f t="shared" si="2"/>
        <v>3466.6666666666665</v>
      </c>
      <c r="O32" s="32">
        <f t="shared" si="3"/>
        <v>156000</v>
      </c>
    </row>
    <row r="33" spans="1:21" x14ac:dyDescent="0.15">
      <c r="A33" s="3">
        <v>4220283</v>
      </c>
      <c r="B33" s="3" t="s">
        <v>106</v>
      </c>
      <c r="C33" s="3" t="s">
        <v>107</v>
      </c>
      <c r="D33" s="3" t="s">
        <v>108</v>
      </c>
      <c r="E33" s="4">
        <v>45228</v>
      </c>
      <c r="F33" s="3">
        <v>19</v>
      </c>
      <c r="G33" s="3" t="s">
        <v>21</v>
      </c>
      <c r="H33" s="3" t="s">
        <v>22</v>
      </c>
      <c r="I33" s="3">
        <v>103</v>
      </c>
      <c r="J33" s="5">
        <v>15250</v>
      </c>
      <c r="K33" s="30" cm="1">
        <f t="array" ref="K33">_xlfn.XLOOKUP(I33,$Q$4:$Q$8,_xlfn.XLOOKUP(H33,$R$3:$T$3,$R$4:$T$8,,0),,-1)*J33</f>
        <v>4270</v>
      </c>
      <c r="L33" s="31">
        <f t="shared" si="0"/>
        <v>47422</v>
      </c>
      <c r="M33" s="32">
        <f t="shared" si="1"/>
        <v>460</v>
      </c>
      <c r="N33" s="43">
        <f t="shared" si="2"/>
        <v>4066.6666666666665</v>
      </c>
      <c r="O33" s="32">
        <f t="shared" si="3"/>
        <v>183000</v>
      </c>
    </row>
    <row r="34" spans="1:21" x14ac:dyDescent="0.15">
      <c r="A34" s="3">
        <v>3591027</v>
      </c>
      <c r="B34" s="3" t="s">
        <v>109</v>
      </c>
      <c r="C34" s="3" t="s">
        <v>110</v>
      </c>
      <c r="D34" s="6" t="s">
        <v>111</v>
      </c>
      <c r="E34" s="7">
        <v>43436</v>
      </c>
      <c r="F34" s="3">
        <v>20</v>
      </c>
      <c r="G34" s="3" t="s">
        <v>12</v>
      </c>
      <c r="H34" s="3" t="s">
        <v>13</v>
      </c>
      <c r="I34" s="3">
        <v>8</v>
      </c>
      <c r="J34" s="5">
        <v>16500</v>
      </c>
      <c r="K34" s="30" cm="1">
        <f t="array" ref="K34">_xlfn.XLOOKUP(I34,$Q$4:$Q$8,_xlfn.XLOOKUP(H34,$R$3:$T$3,$R$4:$T$8,,0),,-1)*J34</f>
        <v>1980</v>
      </c>
      <c r="L34" s="31">
        <f t="shared" si="0"/>
        <v>45971</v>
      </c>
      <c r="M34" s="32">
        <f t="shared" si="1"/>
        <v>510</v>
      </c>
      <c r="N34" s="43">
        <f t="shared" si="2"/>
        <v>4400</v>
      </c>
      <c r="O34" s="32">
        <f t="shared" si="3"/>
        <v>198000</v>
      </c>
    </row>
    <row r="35" spans="1:21" x14ac:dyDescent="0.15">
      <c r="A35" s="3">
        <v>4241247</v>
      </c>
      <c r="B35" s="3" t="s">
        <v>112</v>
      </c>
      <c r="C35" s="3" t="s">
        <v>113</v>
      </c>
      <c r="D35" s="3" t="s">
        <v>114</v>
      </c>
      <c r="E35" s="4">
        <v>44450</v>
      </c>
      <c r="F35" s="3">
        <v>65</v>
      </c>
      <c r="G35" s="3" t="s">
        <v>12</v>
      </c>
      <c r="H35" s="3" t="s">
        <v>13</v>
      </c>
      <c r="I35" s="3">
        <v>14</v>
      </c>
      <c r="J35" s="5">
        <v>6625</v>
      </c>
      <c r="K35" s="30" cm="1">
        <f t="array" ref="K35">_xlfn.XLOOKUP(I35,$Q$4:$Q$8,_xlfn.XLOOKUP(H35,$R$3:$T$3,$R$4:$T$8,,0),,-1)*J35</f>
        <v>795</v>
      </c>
      <c r="L35" s="31">
        <f t="shared" si="0"/>
        <v>46660</v>
      </c>
      <c r="M35" s="32">
        <f t="shared" si="1"/>
        <v>165.625</v>
      </c>
      <c r="N35" s="43">
        <f t="shared" si="2"/>
        <v>1766.6666666666667</v>
      </c>
      <c r="O35" s="32">
        <f t="shared" si="3"/>
        <v>79500</v>
      </c>
      <c r="Q35" s="8" t="s">
        <v>169</v>
      </c>
      <c r="R35" s="8">
        <v>3.75</v>
      </c>
      <c r="S35" s="8" t="s">
        <v>171</v>
      </c>
      <c r="U35" s="45">
        <f>AVERAGE($I$2:$I$36)</f>
        <v>63.085714285714289</v>
      </c>
    </row>
    <row r="36" spans="1:21" x14ac:dyDescent="0.15">
      <c r="A36" s="3">
        <v>4280247</v>
      </c>
      <c r="B36" s="3" t="s">
        <v>115</v>
      </c>
      <c r="C36" s="3" t="s">
        <v>116</v>
      </c>
      <c r="D36" s="3" t="s">
        <v>117</v>
      </c>
      <c r="E36" s="4">
        <v>45447</v>
      </c>
      <c r="F36" s="3">
        <v>40</v>
      </c>
      <c r="G36" s="3" t="s">
        <v>12</v>
      </c>
      <c r="H36" s="3" t="s">
        <v>17</v>
      </c>
      <c r="I36" s="3">
        <v>56</v>
      </c>
      <c r="J36" s="5">
        <v>7500</v>
      </c>
      <c r="K36" s="30" cm="1">
        <f t="array" ref="K36">_xlfn.XLOOKUP(I36,$Q$4:$Q$8,_xlfn.XLOOKUP(H36,$R$3:$T$3,$R$4:$T$8,,0),,-1)*J36</f>
        <v>1500</v>
      </c>
      <c r="L36" s="31">
        <f t="shared" si="0"/>
        <v>47664</v>
      </c>
      <c r="M36" s="32">
        <f t="shared" si="1"/>
        <v>187.5</v>
      </c>
      <c r="N36" s="43">
        <f t="shared" si="2"/>
        <v>2000</v>
      </c>
      <c r="O36" s="32">
        <f t="shared" si="3"/>
        <v>90000</v>
      </c>
    </row>
    <row r="37" spans="1:21" ht="47.25" customHeight="1" x14ac:dyDescent="0.15">
      <c r="E37" s="48"/>
      <c r="N37" s="43"/>
      <c r="O37" s="1" t="s">
        <v>5</v>
      </c>
      <c r="P37" s="1" t="s">
        <v>5</v>
      </c>
      <c r="Q37" s="1" t="s">
        <v>6</v>
      </c>
      <c r="R37" s="1" t="s">
        <v>7</v>
      </c>
      <c r="S37" s="1" t="s">
        <v>8</v>
      </c>
      <c r="T37" s="29" t="s">
        <v>168</v>
      </c>
    </row>
    <row r="38" spans="1:21" x14ac:dyDescent="0.15">
      <c r="A38" s="42" t="s">
        <v>165</v>
      </c>
      <c r="N38" s="43"/>
      <c r="O38" t="s">
        <v>167</v>
      </c>
      <c r="P38" t="s">
        <v>166</v>
      </c>
      <c r="Q38" s="3" t="s">
        <v>21</v>
      </c>
    </row>
    <row r="39" spans="1:21" x14ac:dyDescent="0.15">
      <c r="A39" s="38">
        <f>SUM(M2:M36)</f>
        <v>40369.375</v>
      </c>
      <c r="N39" s="43"/>
      <c r="O39" t="s">
        <v>167</v>
      </c>
      <c r="P39" t="s">
        <v>166</v>
      </c>
      <c r="Q39" s="3" t="s">
        <v>26</v>
      </c>
    </row>
    <row r="40" spans="1:21" x14ac:dyDescent="0.15">
      <c r="T40" t="s">
        <v>170</v>
      </c>
    </row>
    <row r="41" spans="1:21" x14ac:dyDescent="0.15">
      <c r="B41" s="39">
        <f>A39</f>
        <v>40369.375</v>
      </c>
      <c r="C41" s="59">
        <v>90000</v>
      </c>
      <c r="D41" s="59">
        <v>95000</v>
      </c>
      <c r="E41" s="59">
        <v>100000</v>
      </c>
      <c r="F41" s="59">
        <v>105000</v>
      </c>
      <c r="G41" s="59">
        <v>110000</v>
      </c>
      <c r="H41" s="59">
        <v>115000</v>
      </c>
      <c r="I41" s="59">
        <v>120000</v>
      </c>
      <c r="J41" s="60">
        <v>125000</v>
      </c>
      <c r="R41" s="3" t="s">
        <v>17</v>
      </c>
      <c r="S41" s="44" t="s">
        <v>172</v>
      </c>
    </row>
    <row r="42" spans="1:21" x14ac:dyDescent="0.15">
      <c r="B42" s="57">
        <v>5.0000000000000001E-3</v>
      </c>
      <c r="C42" s="40">
        <f t="dataTable" ref="C42:J52" dt2D="1" dtr="1" r1="Q16" r2="R12"/>
        <v>34418.125</v>
      </c>
      <c r="D42" s="40">
        <v>34168.125</v>
      </c>
      <c r="E42" s="40">
        <v>34024.375</v>
      </c>
      <c r="F42" s="40">
        <v>33899.375</v>
      </c>
      <c r="G42" s="40">
        <v>33774.375</v>
      </c>
      <c r="H42" s="40">
        <v>33674.375</v>
      </c>
      <c r="I42" s="40">
        <v>33674.375</v>
      </c>
      <c r="J42" s="41">
        <v>33674.375</v>
      </c>
      <c r="R42" s="3" t="s">
        <v>22</v>
      </c>
      <c r="S42" s="44" t="s">
        <v>172</v>
      </c>
    </row>
    <row r="43" spans="1:21" x14ac:dyDescent="0.15">
      <c r="B43" s="57">
        <v>7.4999999999999997E-3</v>
      </c>
      <c r="C43" s="40">
        <v>35211.25</v>
      </c>
      <c r="D43" s="40">
        <v>34961.25</v>
      </c>
      <c r="E43" s="40">
        <v>34817.5</v>
      </c>
      <c r="F43" s="40">
        <v>34692.5</v>
      </c>
      <c r="G43" s="40">
        <v>34567.5</v>
      </c>
      <c r="H43" s="40">
        <v>34467.5</v>
      </c>
      <c r="I43" s="40">
        <v>34467.5</v>
      </c>
      <c r="J43" s="41">
        <v>34467.5</v>
      </c>
    </row>
    <row r="44" spans="1:21" x14ac:dyDescent="0.15">
      <c r="B44" s="58">
        <v>0.01</v>
      </c>
      <c r="C44" s="40">
        <v>36004.375</v>
      </c>
      <c r="D44" s="40">
        <v>35754.375</v>
      </c>
      <c r="E44" s="40">
        <v>35610.625</v>
      </c>
      <c r="F44" s="40">
        <v>35485.625</v>
      </c>
      <c r="G44" s="40">
        <v>35360.625</v>
      </c>
      <c r="H44" s="40">
        <v>35260.625</v>
      </c>
      <c r="I44" s="40">
        <v>35260.625</v>
      </c>
      <c r="J44" s="41">
        <v>35260.625</v>
      </c>
    </row>
    <row r="45" spans="1:21" x14ac:dyDescent="0.15">
      <c r="B45" s="57">
        <v>1.2500000000000001E-2</v>
      </c>
      <c r="C45" s="40">
        <v>36797.5</v>
      </c>
      <c r="D45" s="40">
        <v>36547.5</v>
      </c>
      <c r="E45" s="40">
        <v>36403.75</v>
      </c>
      <c r="F45" s="40">
        <v>36278.75</v>
      </c>
      <c r="G45" s="40">
        <v>36153.75</v>
      </c>
      <c r="H45" s="40">
        <v>36053.75</v>
      </c>
      <c r="I45" s="40">
        <v>36053.75</v>
      </c>
      <c r="J45" s="41">
        <v>36053.75</v>
      </c>
    </row>
    <row r="46" spans="1:21" x14ac:dyDescent="0.15">
      <c r="B46" s="57">
        <v>1.4999999999999999E-2</v>
      </c>
      <c r="C46" s="40">
        <v>37590.625</v>
      </c>
      <c r="D46" s="40">
        <v>37340.625</v>
      </c>
      <c r="E46" s="40">
        <v>37196.875</v>
      </c>
      <c r="F46" s="40">
        <v>37071.875</v>
      </c>
      <c r="G46" s="40">
        <v>36946.875</v>
      </c>
      <c r="H46" s="40">
        <v>36846.875</v>
      </c>
      <c r="I46" s="40">
        <v>36846.875</v>
      </c>
      <c r="J46" s="41">
        <v>36846.875</v>
      </c>
    </row>
    <row r="47" spans="1:21" x14ac:dyDescent="0.15">
      <c r="B47" s="57">
        <v>1.7500000000000002E-2</v>
      </c>
      <c r="C47" s="40">
        <v>38383.75</v>
      </c>
      <c r="D47" s="40">
        <v>38133.75</v>
      </c>
      <c r="E47" s="40">
        <v>37990</v>
      </c>
      <c r="F47" s="40">
        <v>37865</v>
      </c>
      <c r="G47" s="40">
        <v>37740</v>
      </c>
      <c r="H47" s="40">
        <v>37640</v>
      </c>
      <c r="I47" s="40">
        <v>37640</v>
      </c>
      <c r="J47" s="41">
        <v>37640</v>
      </c>
    </row>
    <row r="48" spans="1:21" x14ac:dyDescent="0.15">
      <c r="B48" s="57">
        <v>0.02</v>
      </c>
      <c r="C48" s="40">
        <v>39176.875</v>
      </c>
      <c r="D48" s="40">
        <v>38926.875</v>
      </c>
      <c r="E48" s="40">
        <v>38783.125</v>
      </c>
      <c r="F48" s="40">
        <v>38658.125</v>
      </c>
      <c r="G48" s="40">
        <v>38533.125</v>
      </c>
      <c r="H48" s="40">
        <v>38433.125</v>
      </c>
      <c r="I48" s="40">
        <v>38433.125</v>
      </c>
      <c r="J48" s="41">
        <v>38433.125</v>
      </c>
    </row>
    <row r="49" spans="2:10" x14ac:dyDescent="0.15">
      <c r="B49" s="57">
        <v>2.2499999999999999E-2</v>
      </c>
      <c r="C49" s="40">
        <v>39970</v>
      </c>
      <c r="D49" s="40">
        <v>39720</v>
      </c>
      <c r="E49" s="40">
        <v>39576.25</v>
      </c>
      <c r="F49" s="40">
        <v>39451.25</v>
      </c>
      <c r="G49" s="40">
        <v>39326.25</v>
      </c>
      <c r="H49" s="40">
        <v>39226.25</v>
      </c>
      <c r="I49" s="40">
        <v>39226.25</v>
      </c>
      <c r="J49" s="41">
        <v>39226.25</v>
      </c>
    </row>
    <row r="50" spans="2:10" x14ac:dyDescent="0.15">
      <c r="B50" s="57">
        <v>2.5000000000000001E-2</v>
      </c>
      <c r="C50" s="40">
        <v>40763.125</v>
      </c>
      <c r="D50" s="40">
        <v>40513.125</v>
      </c>
      <c r="E50" s="40">
        <v>40369.375</v>
      </c>
      <c r="F50" s="40">
        <v>40244.375</v>
      </c>
      <c r="G50" s="40">
        <v>40119.375</v>
      </c>
      <c r="H50" s="40">
        <v>40019.375</v>
      </c>
      <c r="I50" s="40">
        <v>40019.375</v>
      </c>
      <c r="J50" s="41">
        <v>40019.375</v>
      </c>
    </row>
    <row r="51" spans="2:10" x14ac:dyDescent="0.15">
      <c r="B51" s="57">
        <v>2.75E-2</v>
      </c>
      <c r="C51" s="40">
        <v>41556.25</v>
      </c>
      <c r="D51" s="40">
        <v>41306.25</v>
      </c>
      <c r="E51" s="40">
        <v>41162.5</v>
      </c>
      <c r="F51" s="40">
        <v>41037.5</v>
      </c>
      <c r="G51" s="40">
        <v>40912.5</v>
      </c>
      <c r="H51" s="40">
        <v>40812.5</v>
      </c>
      <c r="I51" s="40">
        <v>40812.5</v>
      </c>
      <c r="J51" s="41">
        <v>40812.5</v>
      </c>
    </row>
    <row r="52" spans="2:10" x14ac:dyDescent="0.15">
      <c r="B52" s="57">
        <v>0.03</v>
      </c>
      <c r="C52" s="40">
        <v>42349.375</v>
      </c>
      <c r="D52" s="40">
        <v>42099.375</v>
      </c>
      <c r="E52" s="40">
        <v>41955.625</v>
      </c>
      <c r="F52" s="40">
        <v>41830.625</v>
      </c>
      <c r="G52" s="40">
        <v>41705.625</v>
      </c>
      <c r="H52" s="40">
        <v>41605.625</v>
      </c>
      <c r="I52" s="40">
        <v>41605.625</v>
      </c>
      <c r="J52" s="41">
        <v>41605.625</v>
      </c>
    </row>
  </sheetData>
  <phoneticPr fontId="13" type="noConversion"/>
  <conditionalFormatting sqref="C42:J52">
    <cfRule type="cellIs" dxfId="0" priority="1" operator="greaterThan">
      <formula>40369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B3DA8-165A-49FF-A1B3-5CA02A6EBC9C}">
  <dimension ref="A1:D23"/>
  <sheetViews>
    <sheetView rightToLeft="1" tabSelected="1" workbookViewId="0">
      <selection activeCell="V16" sqref="V16"/>
    </sheetView>
  </sheetViews>
  <sheetFormatPr baseColWidth="10" defaultColWidth="8.83203125" defaultRowHeight="14" x14ac:dyDescent="0.15"/>
  <sheetData>
    <row r="1" spans="1:4" ht="45" x14ac:dyDescent="0.15">
      <c r="A1" s="2" t="s">
        <v>119</v>
      </c>
      <c r="B1" s="1" t="s">
        <v>2</v>
      </c>
      <c r="C1" s="1" t="s">
        <v>1</v>
      </c>
      <c r="D1" s="1" t="s">
        <v>0</v>
      </c>
    </row>
    <row r="2" spans="1:4" x14ac:dyDescent="0.15">
      <c r="A2" s="5">
        <v>12750</v>
      </c>
      <c r="B2" s="3" t="s">
        <v>15</v>
      </c>
      <c r="C2" s="3" t="s">
        <v>14</v>
      </c>
      <c r="D2" s="3">
        <v>4430571</v>
      </c>
    </row>
    <row r="3" spans="1:4" x14ac:dyDescent="0.15">
      <c r="A3" s="5">
        <v>114000</v>
      </c>
      <c r="B3" s="3" t="s">
        <v>19</v>
      </c>
      <c r="C3" s="3" t="s">
        <v>18</v>
      </c>
      <c r="D3" s="3">
        <v>3427449</v>
      </c>
    </row>
    <row r="4" spans="1:4" x14ac:dyDescent="0.15">
      <c r="A4" s="5">
        <v>77500</v>
      </c>
      <c r="B4" s="3" t="s">
        <v>24</v>
      </c>
      <c r="C4" s="3" t="s">
        <v>23</v>
      </c>
      <c r="D4" s="3">
        <v>5830124</v>
      </c>
    </row>
    <row r="5" spans="1:4" x14ac:dyDescent="0.15">
      <c r="A5" s="5">
        <v>63000</v>
      </c>
      <c r="B5" s="3" t="s">
        <v>28</v>
      </c>
      <c r="C5" s="3" t="s">
        <v>27</v>
      </c>
      <c r="D5" s="3">
        <v>3192167</v>
      </c>
    </row>
    <row r="6" spans="1:4" x14ac:dyDescent="0.15">
      <c r="A6" s="5">
        <v>30125</v>
      </c>
      <c r="B6" s="3" t="s">
        <v>31</v>
      </c>
      <c r="C6" s="3" t="s">
        <v>30</v>
      </c>
      <c r="D6" s="3">
        <v>5145835</v>
      </c>
    </row>
    <row r="7" spans="1:4" x14ac:dyDescent="0.15">
      <c r="A7" s="5">
        <v>23375</v>
      </c>
      <c r="B7" s="3" t="s">
        <v>34</v>
      </c>
      <c r="C7" s="3" t="s">
        <v>33</v>
      </c>
      <c r="D7" s="3">
        <v>5915445</v>
      </c>
    </row>
    <row r="8" spans="1:4" x14ac:dyDescent="0.15">
      <c r="A8" s="5">
        <v>35625</v>
      </c>
      <c r="B8" s="3" t="s">
        <v>37</v>
      </c>
      <c r="C8" s="3" t="s">
        <v>36</v>
      </c>
      <c r="D8" s="3">
        <v>5464769</v>
      </c>
    </row>
    <row r="9" spans="1:4" x14ac:dyDescent="0.15">
      <c r="A9" s="5">
        <v>8250</v>
      </c>
      <c r="B9" s="3" t="s">
        <v>43</v>
      </c>
      <c r="C9" s="3" t="s">
        <v>42</v>
      </c>
      <c r="D9" s="3">
        <v>4633026</v>
      </c>
    </row>
    <row r="10" spans="1:4" x14ac:dyDescent="0.15">
      <c r="A10" s="5">
        <v>12500</v>
      </c>
      <c r="B10" s="3" t="s">
        <v>46</v>
      </c>
      <c r="C10" s="3" t="s">
        <v>45</v>
      </c>
      <c r="D10" s="3">
        <v>6790786</v>
      </c>
    </row>
    <row r="11" spans="1:4" x14ac:dyDescent="0.15">
      <c r="A11" s="5">
        <v>26500</v>
      </c>
      <c r="B11" s="3" t="s">
        <v>49</v>
      </c>
      <c r="C11" s="3" t="s">
        <v>48</v>
      </c>
      <c r="D11" s="3">
        <v>5828005</v>
      </c>
    </row>
    <row r="12" spans="1:4" x14ac:dyDescent="0.15">
      <c r="A12" s="5">
        <v>42500</v>
      </c>
      <c r="B12" s="3" t="s">
        <v>55</v>
      </c>
      <c r="C12" s="3" t="s">
        <v>54</v>
      </c>
      <c r="D12" s="3">
        <v>4708795</v>
      </c>
    </row>
    <row r="13" spans="1:4" x14ac:dyDescent="0.15">
      <c r="A13" s="5">
        <v>30250</v>
      </c>
      <c r="B13" s="3" t="s">
        <v>58</v>
      </c>
      <c r="C13" s="3" t="s">
        <v>57</v>
      </c>
      <c r="D13" s="3">
        <v>4853519</v>
      </c>
    </row>
    <row r="14" spans="1:4" x14ac:dyDescent="0.15">
      <c r="A14" s="5">
        <v>58125</v>
      </c>
      <c r="B14" s="3" t="s">
        <v>64</v>
      </c>
      <c r="C14" s="3" t="s">
        <v>63</v>
      </c>
      <c r="D14" s="3">
        <v>5720158</v>
      </c>
    </row>
    <row r="15" spans="1:4" x14ac:dyDescent="0.15">
      <c r="A15" s="5">
        <v>16000</v>
      </c>
      <c r="B15" s="3" t="s">
        <v>51</v>
      </c>
      <c r="C15" s="3" t="s">
        <v>66</v>
      </c>
      <c r="D15" s="3">
        <v>5521822</v>
      </c>
    </row>
    <row r="16" spans="1:4" x14ac:dyDescent="0.15">
      <c r="A16" s="5">
        <v>95750</v>
      </c>
      <c r="B16" s="3" t="s">
        <v>69</v>
      </c>
      <c r="C16" s="3" t="s">
        <v>68</v>
      </c>
      <c r="D16" s="3">
        <v>3907601</v>
      </c>
    </row>
    <row r="17" spans="1:4" x14ac:dyDescent="0.15">
      <c r="A17" s="5">
        <v>6000</v>
      </c>
      <c r="B17" s="3" t="s">
        <v>72</v>
      </c>
      <c r="C17" s="3" t="s">
        <v>71</v>
      </c>
      <c r="D17" s="3">
        <v>5127949</v>
      </c>
    </row>
    <row r="18" spans="1:4" x14ac:dyDescent="0.15">
      <c r="A18" s="5">
        <v>20000</v>
      </c>
      <c r="B18" s="3" t="s">
        <v>78</v>
      </c>
      <c r="C18" s="3" t="s">
        <v>77</v>
      </c>
      <c r="D18" s="3">
        <v>4115321</v>
      </c>
    </row>
    <row r="19" spans="1:4" x14ac:dyDescent="0.15">
      <c r="A19" s="5">
        <v>18750</v>
      </c>
      <c r="B19" s="3" t="s">
        <v>83</v>
      </c>
      <c r="C19" s="3" t="s">
        <v>39</v>
      </c>
      <c r="D19" s="3">
        <v>3791707</v>
      </c>
    </row>
    <row r="20" spans="1:4" x14ac:dyDescent="0.15">
      <c r="A20" s="5">
        <v>36375</v>
      </c>
      <c r="B20" s="3" t="s">
        <v>86</v>
      </c>
      <c r="C20" s="3" t="s">
        <v>85</v>
      </c>
      <c r="D20" s="3">
        <v>5609175</v>
      </c>
    </row>
    <row r="21" spans="1:4" x14ac:dyDescent="0.15">
      <c r="A21" s="5">
        <v>34750</v>
      </c>
      <c r="B21" s="3" t="s">
        <v>89</v>
      </c>
      <c r="C21" s="3" t="s">
        <v>88</v>
      </c>
      <c r="D21" s="3">
        <v>5989536</v>
      </c>
    </row>
    <row r="22" spans="1:4" x14ac:dyDescent="0.15">
      <c r="A22" s="5">
        <v>35175</v>
      </c>
      <c r="B22" s="3" t="s">
        <v>95</v>
      </c>
      <c r="C22" s="3" t="s">
        <v>94</v>
      </c>
      <c r="D22" s="3">
        <v>5763159</v>
      </c>
    </row>
    <row r="23" spans="1:4" x14ac:dyDescent="0.15">
      <c r="A23" s="5">
        <v>15250</v>
      </c>
      <c r="B23" s="3" t="s">
        <v>107</v>
      </c>
      <c r="C23" s="3" t="s">
        <v>106</v>
      </c>
      <c r="D23" s="3">
        <v>4220283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EC750-97B6-44A2-B302-2466D39A4E55}">
  <dimension ref="B2:D9"/>
  <sheetViews>
    <sheetView rightToLeft="1" workbookViewId="0">
      <selection activeCell="D5" sqref="D5"/>
    </sheetView>
  </sheetViews>
  <sheetFormatPr baseColWidth="10" defaultColWidth="8.83203125" defaultRowHeight="14" x14ac:dyDescent="0.15"/>
  <cols>
    <col min="4" max="4" width="16.1640625" bestFit="1" customWidth="1"/>
    <col min="6" max="6" width="8" bestFit="1" customWidth="1"/>
    <col min="7" max="7" width="10.1640625" bestFit="1" customWidth="1"/>
  </cols>
  <sheetData>
    <row r="2" spans="2:4" x14ac:dyDescent="0.15">
      <c r="B2" s="49" t="s">
        <v>173</v>
      </c>
      <c r="C2" s="46"/>
      <c r="D2" s="46" t="str">
        <f>_xlfn.XLOOKUP(MIN('לקוחות בנק'!$E$2:$E$36),'לקוחות בנק'!$E$2:$E$36,'לקוחות בנק'!$D$2:$D$36,,0)</f>
        <v>ACDC1@ynet.co.il</v>
      </c>
    </row>
    <row r="5" spans="2:4" x14ac:dyDescent="0.15">
      <c r="B5" s="49" t="s">
        <v>174</v>
      </c>
      <c r="C5" s="46"/>
      <c r="D5" s="50">
        <f>DMAX('לקוחות בנק'!$A$1:$O$36,'לקוחות בנק'!$O$1,$B$8:$D$9)</f>
        <v>427500</v>
      </c>
    </row>
    <row r="8" spans="2:4" ht="30" x14ac:dyDescent="0.15">
      <c r="B8" s="1" t="s">
        <v>4</v>
      </c>
      <c r="C8" s="1" t="s">
        <v>4</v>
      </c>
      <c r="D8" s="1" t="s">
        <v>7</v>
      </c>
    </row>
    <row r="9" spans="2:4" x14ac:dyDescent="0.15">
      <c r="B9" t="s">
        <v>176</v>
      </c>
      <c r="C9" t="s">
        <v>175</v>
      </c>
      <c r="D9" s="3" t="s">
        <v>13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D5035-52A5-4BB3-994C-6B576C4C7B42}">
  <dimension ref="A1:K36"/>
  <sheetViews>
    <sheetView rightToLeft="1" zoomScaleNormal="10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I19" sqref="I19"/>
    </sheetView>
  </sheetViews>
  <sheetFormatPr baseColWidth="10" defaultColWidth="8.83203125" defaultRowHeight="16" x14ac:dyDescent="0.2"/>
  <cols>
    <col min="1" max="1" width="14.6640625" style="23" customWidth="1"/>
    <col min="2" max="2" width="9.1640625" style="23" customWidth="1"/>
    <col min="3" max="3" width="10" style="23" bestFit="1" customWidth="1"/>
    <col min="4" max="4" width="9" style="23"/>
    <col min="5" max="5" width="8.83203125" style="23" bestFit="1" customWidth="1"/>
    <col min="6" max="7" width="10" style="23" bestFit="1" customWidth="1"/>
    <col min="8" max="8" width="8.1640625" style="23" customWidth="1"/>
    <col min="9" max="249" width="9" style="23"/>
    <col min="250" max="250" width="9.1640625" style="23" bestFit="1" customWidth="1"/>
    <col min="251" max="251" width="9.1640625" style="23" customWidth="1"/>
    <col min="252" max="252" width="9.1640625" style="23" bestFit="1" customWidth="1"/>
    <col min="253" max="253" width="10" style="23" bestFit="1" customWidth="1"/>
    <col min="254" max="254" width="9" style="23"/>
    <col min="255" max="255" width="9.1640625" style="23" bestFit="1" customWidth="1"/>
    <col min="256" max="256" width="9.1640625" style="23" customWidth="1"/>
    <col min="257" max="257" width="11.33203125" style="23" customWidth="1"/>
    <col min="258" max="260" width="9" style="23"/>
    <col min="261" max="261" width="8.83203125" style="23" bestFit="1" customWidth="1"/>
    <col min="262" max="505" width="9" style="23"/>
    <col min="506" max="506" width="9.1640625" style="23" bestFit="1" customWidth="1"/>
    <col min="507" max="507" width="9.1640625" style="23" customWidth="1"/>
    <col min="508" max="508" width="9.1640625" style="23" bestFit="1" customWidth="1"/>
    <col min="509" max="509" width="10" style="23" bestFit="1" customWidth="1"/>
    <col min="510" max="510" width="9" style="23"/>
    <col min="511" max="511" width="9.1640625" style="23" bestFit="1" customWidth="1"/>
    <col min="512" max="512" width="9.1640625" style="23" customWidth="1"/>
    <col min="513" max="513" width="11.33203125" style="23" customWidth="1"/>
    <col min="514" max="516" width="9" style="23"/>
    <col min="517" max="517" width="8.83203125" style="23" bestFit="1" customWidth="1"/>
    <col min="518" max="761" width="9" style="23"/>
    <col min="762" max="762" width="9.1640625" style="23" bestFit="1" customWidth="1"/>
    <col min="763" max="763" width="9.1640625" style="23" customWidth="1"/>
    <col min="764" max="764" width="9.1640625" style="23" bestFit="1" customWidth="1"/>
    <col min="765" max="765" width="10" style="23" bestFit="1" customWidth="1"/>
    <col min="766" max="766" width="9" style="23"/>
    <col min="767" max="767" width="9.1640625" style="23" bestFit="1" customWidth="1"/>
    <col min="768" max="768" width="9.1640625" style="23" customWidth="1"/>
    <col min="769" max="769" width="11.33203125" style="23" customWidth="1"/>
    <col min="770" max="772" width="9" style="23"/>
    <col min="773" max="773" width="8.83203125" style="23" bestFit="1" customWidth="1"/>
    <col min="774" max="1017" width="9" style="23"/>
    <col min="1018" max="1018" width="9.1640625" style="23" bestFit="1" customWidth="1"/>
    <col min="1019" max="1019" width="9.1640625" style="23" customWidth="1"/>
    <col min="1020" max="1020" width="9.1640625" style="23" bestFit="1" customWidth="1"/>
    <col min="1021" max="1021" width="10" style="23" bestFit="1" customWidth="1"/>
    <col min="1022" max="1022" width="9" style="23"/>
    <col min="1023" max="1023" width="9.1640625" style="23" bestFit="1" customWidth="1"/>
    <col min="1024" max="1024" width="9.1640625" style="23" customWidth="1"/>
    <col min="1025" max="1025" width="11.33203125" style="23" customWidth="1"/>
    <col min="1026" max="1028" width="9" style="23"/>
    <col min="1029" max="1029" width="8.83203125" style="23" bestFit="1" customWidth="1"/>
    <col min="1030" max="1273" width="9" style="23"/>
    <col min="1274" max="1274" width="9.1640625" style="23" bestFit="1" customWidth="1"/>
    <col min="1275" max="1275" width="9.1640625" style="23" customWidth="1"/>
    <col min="1276" max="1276" width="9.1640625" style="23" bestFit="1" customWidth="1"/>
    <col min="1277" max="1277" width="10" style="23" bestFit="1" customWidth="1"/>
    <col min="1278" max="1278" width="9" style="23"/>
    <col min="1279" max="1279" width="9.1640625" style="23" bestFit="1" customWidth="1"/>
    <col min="1280" max="1280" width="9.1640625" style="23" customWidth="1"/>
    <col min="1281" max="1281" width="11.33203125" style="23" customWidth="1"/>
    <col min="1282" max="1284" width="9" style="23"/>
    <col min="1285" max="1285" width="8.83203125" style="23" bestFit="1" customWidth="1"/>
    <col min="1286" max="1529" width="9" style="23"/>
    <col min="1530" max="1530" width="9.1640625" style="23" bestFit="1" customWidth="1"/>
    <col min="1531" max="1531" width="9.1640625" style="23" customWidth="1"/>
    <col min="1532" max="1532" width="9.1640625" style="23" bestFit="1" customWidth="1"/>
    <col min="1533" max="1533" width="10" style="23" bestFit="1" customWidth="1"/>
    <col min="1534" max="1534" width="9" style="23"/>
    <col min="1535" max="1535" width="9.1640625" style="23" bestFit="1" customWidth="1"/>
    <col min="1536" max="1536" width="9.1640625" style="23" customWidth="1"/>
    <col min="1537" max="1537" width="11.33203125" style="23" customWidth="1"/>
    <col min="1538" max="1540" width="9" style="23"/>
    <col min="1541" max="1541" width="8.83203125" style="23" bestFit="1" customWidth="1"/>
    <col min="1542" max="1785" width="9" style="23"/>
    <col min="1786" max="1786" width="9.1640625" style="23" bestFit="1" customWidth="1"/>
    <col min="1787" max="1787" width="9.1640625" style="23" customWidth="1"/>
    <col min="1788" max="1788" width="9.1640625" style="23" bestFit="1" customWidth="1"/>
    <col min="1789" max="1789" width="10" style="23" bestFit="1" customWidth="1"/>
    <col min="1790" max="1790" width="9" style="23"/>
    <col min="1791" max="1791" width="9.1640625" style="23" bestFit="1" customWidth="1"/>
    <col min="1792" max="1792" width="9.1640625" style="23" customWidth="1"/>
    <col min="1793" max="1793" width="11.33203125" style="23" customWidth="1"/>
    <col min="1794" max="1796" width="9" style="23"/>
    <col min="1797" max="1797" width="8.83203125" style="23" bestFit="1" customWidth="1"/>
    <col min="1798" max="2041" width="9" style="23"/>
    <col min="2042" max="2042" width="9.1640625" style="23" bestFit="1" customWidth="1"/>
    <col min="2043" max="2043" width="9.1640625" style="23" customWidth="1"/>
    <col min="2044" max="2044" width="9.1640625" style="23" bestFit="1" customWidth="1"/>
    <col min="2045" max="2045" width="10" style="23" bestFit="1" customWidth="1"/>
    <col min="2046" max="2046" width="9" style="23"/>
    <col min="2047" max="2047" width="9.1640625" style="23" bestFit="1" customWidth="1"/>
    <col min="2048" max="2048" width="9.1640625" style="23" customWidth="1"/>
    <col min="2049" max="2049" width="11.33203125" style="23" customWidth="1"/>
    <col min="2050" max="2052" width="9" style="23"/>
    <col min="2053" max="2053" width="8.83203125" style="23" bestFit="1" customWidth="1"/>
    <col min="2054" max="2297" width="9" style="23"/>
    <col min="2298" max="2298" width="9.1640625" style="23" bestFit="1" customWidth="1"/>
    <col min="2299" max="2299" width="9.1640625" style="23" customWidth="1"/>
    <col min="2300" max="2300" width="9.1640625" style="23" bestFit="1" customWidth="1"/>
    <col min="2301" max="2301" width="10" style="23" bestFit="1" customWidth="1"/>
    <col min="2302" max="2302" width="9" style="23"/>
    <col min="2303" max="2303" width="9.1640625" style="23" bestFit="1" customWidth="1"/>
    <col min="2304" max="2304" width="9.1640625" style="23" customWidth="1"/>
    <col min="2305" max="2305" width="11.33203125" style="23" customWidth="1"/>
    <col min="2306" max="2308" width="9" style="23"/>
    <col min="2309" max="2309" width="8.83203125" style="23" bestFit="1" customWidth="1"/>
    <col min="2310" max="2553" width="9" style="23"/>
    <col min="2554" max="2554" width="9.1640625" style="23" bestFit="1" customWidth="1"/>
    <col min="2555" max="2555" width="9.1640625" style="23" customWidth="1"/>
    <col min="2556" max="2556" width="9.1640625" style="23" bestFit="1" customWidth="1"/>
    <col min="2557" max="2557" width="10" style="23" bestFit="1" customWidth="1"/>
    <col min="2558" max="2558" width="9" style="23"/>
    <col min="2559" max="2559" width="9.1640625" style="23" bestFit="1" customWidth="1"/>
    <col min="2560" max="2560" width="9.1640625" style="23" customWidth="1"/>
    <col min="2561" max="2561" width="11.33203125" style="23" customWidth="1"/>
    <col min="2562" max="2564" width="9" style="23"/>
    <col min="2565" max="2565" width="8.83203125" style="23" bestFit="1" customWidth="1"/>
    <col min="2566" max="2809" width="9" style="23"/>
    <col min="2810" max="2810" width="9.1640625" style="23" bestFit="1" customWidth="1"/>
    <col min="2811" max="2811" width="9.1640625" style="23" customWidth="1"/>
    <col min="2812" max="2812" width="9.1640625" style="23" bestFit="1" customWidth="1"/>
    <col min="2813" max="2813" width="10" style="23" bestFit="1" customWidth="1"/>
    <col min="2814" max="2814" width="9" style="23"/>
    <col min="2815" max="2815" width="9.1640625" style="23" bestFit="1" customWidth="1"/>
    <col min="2816" max="2816" width="9.1640625" style="23" customWidth="1"/>
    <col min="2817" max="2817" width="11.33203125" style="23" customWidth="1"/>
    <col min="2818" max="2820" width="9" style="23"/>
    <col min="2821" max="2821" width="8.83203125" style="23" bestFit="1" customWidth="1"/>
    <col min="2822" max="3065" width="9" style="23"/>
    <col min="3066" max="3066" width="9.1640625" style="23" bestFit="1" customWidth="1"/>
    <col min="3067" max="3067" width="9.1640625" style="23" customWidth="1"/>
    <col min="3068" max="3068" width="9.1640625" style="23" bestFit="1" customWidth="1"/>
    <col min="3069" max="3069" width="10" style="23" bestFit="1" customWidth="1"/>
    <col min="3070" max="3070" width="9" style="23"/>
    <col min="3071" max="3071" width="9.1640625" style="23" bestFit="1" customWidth="1"/>
    <col min="3072" max="3072" width="9.1640625" style="23" customWidth="1"/>
    <col min="3073" max="3073" width="11.33203125" style="23" customWidth="1"/>
    <col min="3074" max="3076" width="9" style="23"/>
    <col min="3077" max="3077" width="8.83203125" style="23" bestFit="1" customWidth="1"/>
    <col min="3078" max="3321" width="9" style="23"/>
    <col min="3322" max="3322" width="9.1640625" style="23" bestFit="1" customWidth="1"/>
    <col min="3323" max="3323" width="9.1640625" style="23" customWidth="1"/>
    <col min="3324" max="3324" width="9.1640625" style="23" bestFit="1" customWidth="1"/>
    <col min="3325" max="3325" width="10" style="23" bestFit="1" customWidth="1"/>
    <col min="3326" max="3326" width="9" style="23"/>
    <col min="3327" max="3327" width="9.1640625" style="23" bestFit="1" customWidth="1"/>
    <col min="3328" max="3328" width="9.1640625" style="23" customWidth="1"/>
    <col min="3329" max="3329" width="11.33203125" style="23" customWidth="1"/>
    <col min="3330" max="3332" width="9" style="23"/>
    <col min="3333" max="3333" width="8.83203125" style="23" bestFit="1" customWidth="1"/>
    <col min="3334" max="3577" width="9" style="23"/>
    <col min="3578" max="3578" width="9.1640625" style="23" bestFit="1" customWidth="1"/>
    <col min="3579" max="3579" width="9.1640625" style="23" customWidth="1"/>
    <col min="3580" max="3580" width="9.1640625" style="23" bestFit="1" customWidth="1"/>
    <col min="3581" max="3581" width="10" style="23" bestFit="1" customWidth="1"/>
    <col min="3582" max="3582" width="9" style="23"/>
    <col min="3583" max="3583" width="9.1640625" style="23" bestFit="1" customWidth="1"/>
    <col min="3584" max="3584" width="9.1640625" style="23" customWidth="1"/>
    <col min="3585" max="3585" width="11.33203125" style="23" customWidth="1"/>
    <col min="3586" max="3588" width="9" style="23"/>
    <col min="3589" max="3589" width="8.83203125" style="23" bestFit="1" customWidth="1"/>
    <col min="3590" max="3833" width="9" style="23"/>
    <col min="3834" max="3834" width="9.1640625" style="23" bestFit="1" customWidth="1"/>
    <col min="3835" max="3835" width="9.1640625" style="23" customWidth="1"/>
    <col min="3836" max="3836" width="9.1640625" style="23" bestFit="1" customWidth="1"/>
    <col min="3837" max="3837" width="10" style="23" bestFit="1" customWidth="1"/>
    <col min="3838" max="3838" width="9" style="23"/>
    <col min="3839" max="3839" width="9.1640625" style="23" bestFit="1" customWidth="1"/>
    <col min="3840" max="3840" width="9.1640625" style="23" customWidth="1"/>
    <col min="3841" max="3841" width="11.33203125" style="23" customWidth="1"/>
    <col min="3842" max="3844" width="9" style="23"/>
    <col min="3845" max="3845" width="8.83203125" style="23" bestFit="1" customWidth="1"/>
    <col min="3846" max="4089" width="9" style="23"/>
    <col min="4090" max="4090" width="9.1640625" style="23" bestFit="1" customWidth="1"/>
    <col min="4091" max="4091" width="9.1640625" style="23" customWidth="1"/>
    <col min="4092" max="4092" width="9.1640625" style="23" bestFit="1" customWidth="1"/>
    <col min="4093" max="4093" width="10" style="23" bestFit="1" customWidth="1"/>
    <col min="4094" max="4094" width="9" style="23"/>
    <col min="4095" max="4095" width="9.1640625" style="23" bestFit="1" customWidth="1"/>
    <col min="4096" max="4096" width="9.1640625" style="23" customWidth="1"/>
    <col min="4097" max="4097" width="11.33203125" style="23" customWidth="1"/>
    <col min="4098" max="4100" width="9" style="23"/>
    <col min="4101" max="4101" width="8.83203125" style="23" bestFit="1" customWidth="1"/>
    <col min="4102" max="4345" width="9" style="23"/>
    <col min="4346" max="4346" width="9.1640625" style="23" bestFit="1" customWidth="1"/>
    <col min="4347" max="4347" width="9.1640625" style="23" customWidth="1"/>
    <col min="4348" max="4348" width="9.1640625" style="23" bestFit="1" customWidth="1"/>
    <col min="4349" max="4349" width="10" style="23" bestFit="1" customWidth="1"/>
    <col min="4350" max="4350" width="9" style="23"/>
    <col min="4351" max="4351" width="9.1640625" style="23" bestFit="1" customWidth="1"/>
    <col min="4352" max="4352" width="9.1640625" style="23" customWidth="1"/>
    <col min="4353" max="4353" width="11.33203125" style="23" customWidth="1"/>
    <col min="4354" max="4356" width="9" style="23"/>
    <col min="4357" max="4357" width="8.83203125" style="23" bestFit="1" customWidth="1"/>
    <col min="4358" max="4601" width="9" style="23"/>
    <col min="4602" max="4602" width="9.1640625" style="23" bestFit="1" customWidth="1"/>
    <col min="4603" max="4603" width="9.1640625" style="23" customWidth="1"/>
    <col min="4604" max="4604" width="9.1640625" style="23" bestFit="1" customWidth="1"/>
    <col min="4605" max="4605" width="10" style="23" bestFit="1" customWidth="1"/>
    <col min="4606" max="4606" width="9" style="23"/>
    <col min="4607" max="4607" width="9.1640625" style="23" bestFit="1" customWidth="1"/>
    <col min="4608" max="4608" width="9.1640625" style="23" customWidth="1"/>
    <col min="4609" max="4609" width="11.33203125" style="23" customWidth="1"/>
    <col min="4610" max="4612" width="9" style="23"/>
    <col min="4613" max="4613" width="8.83203125" style="23" bestFit="1" customWidth="1"/>
    <col min="4614" max="4857" width="9" style="23"/>
    <col min="4858" max="4858" width="9.1640625" style="23" bestFit="1" customWidth="1"/>
    <col min="4859" max="4859" width="9.1640625" style="23" customWidth="1"/>
    <col min="4860" max="4860" width="9.1640625" style="23" bestFit="1" customWidth="1"/>
    <col min="4861" max="4861" width="10" style="23" bestFit="1" customWidth="1"/>
    <col min="4862" max="4862" width="9" style="23"/>
    <col min="4863" max="4863" width="9.1640625" style="23" bestFit="1" customWidth="1"/>
    <col min="4864" max="4864" width="9.1640625" style="23" customWidth="1"/>
    <col min="4865" max="4865" width="11.33203125" style="23" customWidth="1"/>
    <col min="4866" max="4868" width="9" style="23"/>
    <col min="4869" max="4869" width="8.83203125" style="23" bestFit="1" customWidth="1"/>
    <col min="4870" max="5113" width="9" style="23"/>
    <col min="5114" max="5114" width="9.1640625" style="23" bestFit="1" customWidth="1"/>
    <col min="5115" max="5115" width="9.1640625" style="23" customWidth="1"/>
    <col min="5116" max="5116" width="9.1640625" style="23" bestFit="1" customWidth="1"/>
    <col min="5117" max="5117" width="10" style="23" bestFit="1" customWidth="1"/>
    <col min="5118" max="5118" width="9" style="23"/>
    <col min="5119" max="5119" width="9.1640625" style="23" bestFit="1" customWidth="1"/>
    <col min="5120" max="5120" width="9.1640625" style="23" customWidth="1"/>
    <col min="5121" max="5121" width="11.33203125" style="23" customWidth="1"/>
    <col min="5122" max="5124" width="9" style="23"/>
    <col min="5125" max="5125" width="8.83203125" style="23" bestFit="1" customWidth="1"/>
    <col min="5126" max="5369" width="9" style="23"/>
    <col min="5370" max="5370" width="9.1640625" style="23" bestFit="1" customWidth="1"/>
    <col min="5371" max="5371" width="9.1640625" style="23" customWidth="1"/>
    <col min="5372" max="5372" width="9.1640625" style="23" bestFit="1" customWidth="1"/>
    <col min="5373" max="5373" width="10" style="23" bestFit="1" customWidth="1"/>
    <col min="5374" max="5374" width="9" style="23"/>
    <col min="5375" max="5375" width="9.1640625" style="23" bestFit="1" customWidth="1"/>
    <col min="5376" max="5376" width="9.1640625" style="23" customWidth="1"/>
    <col min="5377" max="5377" width="11.33203125" style="23" customWidth="1"/>
    <col min="5378" max="5380" width="9" style="23"/>
    <col min="5381" max="5381" width="8.83203125" style="23" bestFit="1" customWidth="1"/>
    <col min="5382" max="5625" width="9" style="23"/>
    <col min="5626" max="5626" width="9.1640625" style="23" bestFit="1" customWidth="1"/>
    <col min="5627" max="5627" width="9.1640625" style="23" customWidth="1"/>
    <col min="5628" max="5628" width="9.1640625" style="23" bestFit="1" customWidth="1"/>
    <col min="5629" max="5629" width="10" style="23" bestFit="1" customWidth="1"/>
    <col min="5630" max="5630" width="9" style="23"/>
    <col min="5631" max="5631" width="9.1640625" style="23" bestFit="1" customWidth="1"/>
    <col min="5632" max="5632" width="9.1640625" style="23" customWidth="1"/>
    <col min="5633" max="5633" width="11.33203125" style="23" customWidth="1"/>
    <col min="5634" max="5636" width="9" style="23"/>
    <col min="5637" max="5637" width="8.83203125" style="23" bestFit="1" customWidth="1"/>
    <col min="5638" max="5881" width="9" style="23"/>
    <col min="5882" max="5882" width="9.1640625" style="23" bestFit="1" customWidth="1"/>
    <col min="5883" max="5883" width="9.1640625" style="23" customWidth="1"/>
    <col min="5884" max="5884" width="9.1640625" style="23" bestFit="1" customWidth="1"/>
    <col min="5885" max="5885" width="10" style="23" bestFit="1" customWidth="1"/>
    <col min="5886" max="5886" width="9" style="23"/>
    <col min="5887" max="5887" width="9.1640625" style="23" bestFit="1" customWidth="1"/>
    <col min="5888" max="5888" width="9.1640625" style="23" customWidth="1"/>
    <col min="5889" max="5889" width="11.33203125" style="23" customWidth="1"/>
    <col min="5890" max="5892" width="9" style="23"/>
    <col min="5893" max="5893" width="8.83203125" style="23" bestFit="1" customWidth="1"/>
    <col min="5894" max="6137" width="9" style="23"/>
    <col min="6138" max="6138" width="9.1640625" style="23" bestFit="1" customWidth="1"/>
    <col min="6139" max="6139" width="9.1640625" style="23" customWidth="1"/>
    <col min="6140" max="6140" width="9.1640625" style="23" bestFit="1" customWidth="1"/>
    <col min="6141" max="6141" width="10" style="23" bestFit="1" customWidth="1"/>
    <col min="6142" max="6142" width="9" style="23"/>
    <col min="6143" max="6143" width="9.1640625" style="23" bestFit="1" customWidth="1"/>
    <col min="6144" max="6144" width="9.1640625" style="23" customWidth="1"/>
    <col min="6145" max="6145" width="11.33203125" style="23" customWidth="1"/>
    <col min="6146" max="6148" width="9" style="23"/>
    <col min="6149" max="6149" width="8.83203125" style="23" bestFit="1" customWidth="1"/>
    <col min="6150" max="6393" width="9" style="23"/>
    <col min="6394" max="6394" width="9.1640625" style="23" bestFit="1" customWidth="1"/>
    <col min="6395" max="6395" width="9.1640625" style="23" customWidth="1"/>
    <col min="6396" max="6396" width="9.1640625" style="23" bestFit="1" customWidth="1"/>
    <col min="6397" max="6397" width="10" style="23" bestFit="1" customWidth="1"/>
    <col min="6398" max="6398" width="9" style="23"/>
    <col min="6399" max="6399" width="9.1640625" style="23" bestFit="1" customWidth="1"/>
    <col min="6400" max="6400" width="9.1640625" style="23" customWidth="1"/>
    <col min="6401" max="6401" width="11.33203125" style="23" customWidth="1"/>
    <col min="6402" max="6404" width="9" style="23"/>
    <col min="6405" max="6405" width="8.83203125" style="23" bestFit="1" customWidth="1"/>
    <col min="6406" max="6649" width="9" style="23"/>
    <col min="6650" max="6650" width="9.1640625" style="23" bestFit="1" customWidth="1"/>
    <col min="6651" max="6651" width="9.1640625" style="23" customWidth="1"/>
    <col min="6652" max="6652" width="9.1640625" style="23" bestFit="1" customWidth="1"/>
    <col min="6653" max="6653" width="10" style="23" bestFit="1" customWidth="1"/>
    <col min="6654" max="6654" width="9" style="23"/>
    <col min="6655" max="6655" width="9.1640625" style="23" bestFit="1" customWidth="1"/>
    <col min="6656" max="6656" width="9.1640625" style="23" customWidth="1"/>
    <col min="6657" max="6657" width="11.33203125" style="23" customWidth="1"/>
    <col min="6658" max="6660" width="9" style="23"/>
    <col min="6661" max="6661" width="8.83203125" style="23" bestFit="1" customWidth="1"/>
    <col min="6662" max="6905" width="9" style="23"/>
    <col min="6906" max="6906" width="9.1640625" style="23" bestFit="1" customWidth="1"/>
    <col min="6907" max="6907" width="9.1640625" style="23" customWidth="1"/>
    <col min="6908" max="6908" width="9.1640625" style="23" bestFit="1" customWidth="1"/>
    <col min="6909" max="6909" width="10" style="23" bestFit="1" customWidth="1"/>
    <col min="6910" max="6910" width="9" style="23"/>
    <col min="6911" max="6911" width="9.1640625" style="23" bestFit="1" customWidth="1"/>
    <col min="6912" max="6912" width="9.1640625" style="23" customWidth="1"/>
    <col min="6913" max="6913" width="11.33203125" style="23" customWidth="1"/>
    <col min="6914" max="6916" width="9" style="23"/>
    <col min="6917" max="6917" width="8.83203125" style="23" bestFit="1" customWidth="1"/>
    <col min="6918" max="7161" width="9" style="23"/>
    <col min="7162" max="7162" width="9.1640625" style="23" bestFit="1" customWidth="1"/>
    <col min="7163" max="7163" width="9.1640625" style="23" customWidth="1"/>
    <col min="7164" max="7164" width="9.1640625" style="23" bestFit="1" customWidth="1"/>
    <col min="7165" max="7165" width="10" style="23" bestFit="1" customWidth="1"/>
    <col min="7166" max="7166" width="9" style="23"/>
    <col min="7167" max="7167" width="9.1640625" style="23" bestFit="1" customWidth="1"/>
    <col min="7168" max="7168" width="9.1640625" style="23" customWidth="1"/>
    <col min="7169" max="7169" width="11.33203125" style="23" customWidth="1"/>
    <col min="7170" max="7172" width="9" style="23"/>
    <col min="7173" max="7173" width="8.83203125" style="23" bestFit="1" customWidth="1"/>
    <col min="7174" max="7417" width="9" style="23"/>
    <col min="7418" max="7418" width="9.1640625" style="23" bestFit="1" customWidth="1"/>
    <col min="7419" max="7419" width="9.1640625" style="23" customWidth="1"/>
    <col min="7420" max="7420" width="9.1640625" style="23" bestFit="1" customWidth="1"/>
    <col min="7421" max="7421" width="10" style="23" bestFit="1" customWidth="1"/>
    <col min="7422" max="7422" width="9" style="23"/>
    <col min="7423" max="7423" width="9.1640625" style="23" bestFit="1" customWidth="1"/>
    <col min="7424" max="7424" width="9.1640625" style="23" customWidth="1"/>
    <col min="7425" max="7425" width="11.33203125" style="23" customWidth="1"/>
    <col min="7426" max="7428" width="9" style="23"/>
    <col min="7429" max="7429" width="8.83203125" style="23" bestFit="1" customWidth="1"/>
    <col min="7430" max="7673" width="9" style="23"/>
    <col min="7674" max="7674" width="9.1640625" style="23" bestFit="1" customWidth="1"/>
    <col min="7675" max="7675" width="9.1640625" style="23" customWidth="1"/>
    <col min="7676" max="7676" width="9.1640625" style="23" bestFit="1" customWidth="1"/>
    <col min="7677" max="7677" width="10" style="23" bestFit="1" customWidth="1"/>
    <col min="7678" max="7678" width="9" style="23"/>
    <col min="7679" max="7679" width="9.1640625" style="23" bestFit="1" customWidth="1"/>
    <col min="7680" max="7680" width="9.1640625" style="23" customWidth="1"/>
    <col min="7681" max="7681" width="11.33203125" style="23" customWidth="1"/>
    <col min="7682" max="7684" width="9" style="23"/>
    <col min="7685" max="7685" width="8.83203125" style="23" bestFit="1" customWidth="1"/>
    <col min="7686" max="7929" width="9" style="23"/>
    <col min="7930" max="7930" width="9.1640625" style="23" bestFit="1" customWidth="1"/>
    <col min="7931" max="7931" width="9.1640625" style="23" customWidth="1"/>
    <col min="7932" max="7932" width="9.1640625" style="23" bestFit="1" customWidth="1"/>
    <col min="7933" max="7933" width="10" style="23" bestFit="1" customWidth="1"/>
    <col min="7934" max="7934" width="9" style="23"/>
    <col min="7935" max="7935" width="9.1640625" style="23" bestFit="1" customWidth="1"/>
    <col min="7936" max="7936" width="9.1640625" style="23" customWidth="1"/>
    <col min="7937" max="7937" width="11.33203125" style="23" customWidth="1"/>
    <col min="7938" max="7940" width="9" style="23"/>
    <col min="7941" max="7941" width="8.83203125" style="23" bestFit="1" customWidth="1"/>
    <col min="7942" max="8185" width="9" style="23"/>
    <col min="8186" max="8186" width="9.1640625" style="23" bestFit="1" customWidth="1"/>
    <col min="8187" max="8187" width="9.1640625" style="23" customWidth="1"/>
    <col min="8188" max="8188" width="9.1640625" style="23" bestFit="1" customWidth="1"/>
    <col min="8189" max="8189" width="10" style="23" bestFit="1" customWidth="1"/>
    <col min="8190" max="8190" width="9" style="23"/>
    <col min="8191" max="8191" width="9.1640625" style="23" bestFit="1" customWidth="1"/>
    <col min="8192" max="8192" width="9.1640625" style="23" customWidth="1"/>
    <col min="8193" max="8193" width="11.33203125" style="23" customWidth="1"/>
    <col min="8194" max="8196" width="9" style="23"/>
    <col min="8197" max="8197" width="8.83203125" style="23" bestFit="1" customWidth="1"/>
    <col min="8198" max="8441" width="9" style="23"/>
    <col min="8442" max="8442" width="9.1640625" style="23" bestFit="1" customWidth="1"/>
    <col min="8443" max="8443" width="9.1640625" style="23" customWidth="1"/>
    <col min="8444" max="8444" width="9.1640625" style="23" bestFit="1" customWidth="1"/>
    <col min="8445" max="8445" width="10" style="23" bestFit="1" customWidth="1"/>
    <col min="8446" max="8446" width="9" style="23"/>
    <col min="8447" max="8447" width="9.1640625" style="23" bestFit="1" customWidth="1"/>
    <col min="8448" max="8448" width="9.1640625" style="23" customWidth="1"/>
    <col min="8449" max="8449" width="11.33203125" style="23" customWidth="1"/>
    <col min="8450" max="8452" width="9" style="23"/>
    <col min="8453" max="8453" width="8.83203125" style="23" bestFit="1" customWidth="1"/>
    <col min="8454" max="8697" width="9" style="23"/>
    <col min="8698" max="8698" width="9.1640625" style="23" bestFit="1" customWidth="1"/>
    <col min="8699" max="8699" width="9.1640625" style="23" customWidth="1"/>
    <col min="8700" max="8700" width="9.1640625" style="23" bestFit="1" customWidth="1"/>
    <col min="8701" max="8701" width="10" style="23" bestFit="1" customWidth="1"/>
    <col min="8702" max="8702" width="9" style="23"/>
    <col min="8703" max="8703" width="9.1640625" style="23" bestFit="1" customWidth="1"/>
    <col min="8704" max="8704" width="9.1640625" style="23" customWidth="1"/>
    <col min="8705" max="8705" width="11.33203125" style="23" customWidth="1"/>
    <col min="8706" max="8708" width="9" style="23"/>
    <col min="8709" max="8709" width="8.83203125" style="23" bestFit="1" customWidth="1"/>
    <col min="8710" max="8953" width="9" style="23"/>
    <col min="8954" max="8954" width="9.1640625" style="23" bestFit="1" customWidth="1"/>
    <col min="8955" max="8955" width="9.1640625" style="23" customWidth="1"/>
    <col min="8956" max="8956" width="9.1640625" style="23" bestFit="1" customWidth="1"/>
    <col min="8957" max="8957" width="10" style="23" bestFit="1" customWidth="1"/>
    <col min="8958" max="8958" width="9" style="23"/>
    <col min="8959" max="8959" width="9.1640625" style="23" bestFit="1" customWidth="1"/>
    <col min="8960" max="8960" width="9.1640625" style="23" customWidth="1"/>
    <col min="8961" max="8961" width="11.33203125" style="23" customWidth="1"/>
    <col min="8962" max="8964" width="9" style="23"/>
    <col min="8965" max="8965" width="8.83203125" style="23" bestFit="1" customWidth="1"/>
    <col min="8966" max="9209" width="9" style="23"/>
    <col min="9210" max="9210" width="9.1640625" style="23" bestFit="1" customWidth="1"/>
    <col min="9211" max="9211" width="9.1640625" style="23" customWidth="1"/>
    <col min="9212" max="9212" width="9.1640625" style="23" bestFit="1" customWidth="1"/>
    <col min="9213" max="9213" width="10" style="23" bestFit="1" customWidth="1"/>
    <col min="9214" max="9214" width="9" style="23"/>
    <col min="9215" max="9215" width="9.1640625" style="23" bestFit="1" customWidth="1"/>
    <col min="9216" max="9216" width="9.1640625" style="23" customWidth="1"/>
    <col min="9217" max="9217" width="11.33203125" style="23" customWidth="1"/>
    <col min="9218" max="9220" width="9" style="23"/>
    <col min="9221" max="9221" width="8.83203125" style="23" bestFit="1" customWidth="1"/>
    <col min="9222" max="9465" width="9" style="23"/>
    <col min="9466" max="9466" width="9.1640625" style="23" bestFit="1" customWidth="1"/>
    <col min="9467" max="9467" width="9.1640625" style="23" customWidth="1"/>
    <col min="9468" max="9468" width="9.1640625" style="23" bestFit="1" customWidth="1"/>
    <col min="9469" max="9469" width="10" style="23" bestFit="1" customWidth="1"/>
    <col min="9470" max="9470" width="9" style="23"/>
    <col min="9471" max="9471" width="9.1640625" style="23" bestFit="1" customWidth="1"/>
    <col min="9472" max="9472" width="9.1640625" style="23" customWidth="1"/>
    <col min="9473" max="9473" width="11.33203125" style="23" customWidth="1"/>
    <col min="9474" max="9476" width="9" style="23"/>
    <col min="9477" max="9477" width="8.83203125" style="23" bestFit="1" customWidth="1"/>
    <col min="9478" max="9721" width="9" style="23"/>
    <col min="9722" max="9722" width="9.1640625" style="23" bestFit="1" customWidth="1"/>
    <col min="9723" max="9723" width="9.1640625" style="23" customWidth="1"/>
    <col min="9724" max="9724" width="9.1640625" style="23" bestFit="1" customWidth="1"/>
    <col min="9725" max="9725" width="10" style="23" bestFit="1" customWidth="1"/>
    <col min="9726" max="9726" width="9" style="23"/>
    <col min="9727" max="9727" width="9.1640625" style="23" bestFit="1" customWidth="1"/>
    <col min="9728" max="9728" width="9.1640625" style="23" customWidth="1"/>
    <col min="9729" max="9729" width="11.33203125" style="23" customWidth="1"/>
    <col min="9730" max="9732" width="9" style="23"/>
    <col min="9733" max="9733" width="8.83203125" style="23" bestFit="1" customWidth="1"/>
    <col min="9734" max="9977" width="9" style="23"/>
    <col min="9978" max="9978" width="9.1640625" style="23" bestFit="1" customWidth="1"/>
    <col min="9979" max="9979" width="9.1640625" style="23" customWidth="1"/>
    <col min="9980" max="9980" width="9.1640625" style="23" bestFit="1" customWidth="1"/>
    <col min="9981" max="9981" width="10" style="23" bestFit="1" customWidth="1"/>
    <col min="9982" max="9982" width="9" style="23"/>
    <col min="9983" max="9983" width="9.1640625" style="23" bestFit="1" customWidth="1"/>
    <col min="9984" max="9984" width="9.1640625" style="23" customWidth="1"/>
    <col min="9985" max="9985" width="11.33203125" style="23" customWidth="1"/>
    <col min="9986" max="9988" width="9" style="23"/>
    <col min="9989" max="9989" width="8.83203125" style="23" bestFit="1" customWidth="1"/>
    <col min="9990" max="10233" width="9" style="23"/>
    <col min="10234" max="10234" width="9.1640625" style="23" bestFit="1" customWidth="1"/>
    <col min="10235" max="10235" width="9.1640625" style="23" customWidth="1"/>
    <col min="10236" max="10236" width="9.1640625" style="23" bestFit="1" customWidth="1"/>
    <col min="10237" max="10237" width="10" style="23" bestFit="1" customWidth="1"/>
    <col min="10238" max="10238" width="9" style="23"/>
    <col min="10239" max="10239" width="9.1640625" style="23" bestFit="1" customWidth="1"/>
    <col min="10240" max="10240" width="9.1640625" style="23" customWidth="1"/>
    <col min="10241" max="10241" width="11.33203125" style="23" customWidth="1"/>
    <col min="10242" max="10244" width="9" style="23"/>
    <col min="10245" max="10245" width="8.83203125" style="23" bestFit="1" customWidth="1"/>
    <col min="10246" max="10489" width="9" style="23"/>
    <col min="10490" max="10490" width="9.1640625" style="23" bestFit="1" customWidth="1"/>
    <col min="10491" max="10491" width="9.1640625" style="23" customWidth="1"/>
    <col min="10492" max="10492" width="9.1640625" style="23" bestFit="1" customWidth="1"/>
    <col min="10493" max="10493" width="10" style="23" bestFit="1" customWidth="1"/>
    <col min="10494" max="10494" width="9" style="23"/>
    <col min="10495" max="10495" width="9.1640625" style="23" bestFit="1" customWidth="1"/>
    <col min="10496" max="10496" width="9.1640625" style="23" customWidth="1"/>
    <col min="10497" max="10497" width="11.33203125" style="23" customWidth="1"/>
    <col min="10498" max="10500" width="9" style="23"/>
    <col min="10501" max="10501" width="8.83203125" style="23" bestFit="1" customWidth="1"/>
    <col min="10502" max="10745" width="9" style="23"/>
    <col min="10746" max="10746" width="9.1640625" style="23" bestFit="1" customWidth="1"/>
    <col min="10747" max="10747" width="9.1640625" style="23" customWidth="1"/>
    <col min="10748" max="10748" width="9.1640625" style="23" bestFit="1" customWidth="1"/>
    <col min="10749" max="10749" width="10" style="23" bestFit="1" customWidth="1"/>
    <col min="10750" max="10750" width="9" style="23"/>
    <col min="10751" max="10751" width="9.1640625" style="23" bestFit="1" customWidth="1"/>
    <col min="10752" max="10752" width="9.1640625" style="23" customWidth="1"/>
    <col min="10753" max="10753" width="11.33203125" style="23" customWidth="1"/>
    <col min="10754" max="10756" width="9" style="23"/>
    <col min="10757" max="10757" width="8.83203125" style="23" bestFit="1" customWidth="1"/>
    <col min="10758" max="11001" width="9" style="23"/>
    <col min="11002" max="11002" width="9.1640625" style="23" bestFit="1" customWidth="1"/>
    <col min="11003" max="11003" width="9.1640625" style="23" customWidth="1"/>
    <col min="11004" max="11004" width="9.1640625" style="23" bestFit="1" customWidth="1"/>
    <col min="11005" max="11005" width="10" style="23" bestFit="1" customWidth="1"/>
    <col min="11006" max="11006" width="9" style="23"/>
    <col min="11007" max="11007" width="9.1640625" style="23" bestFit="1" customWidth="1"/>
    <col min="11008" max="11008" width="9.1640625" style="23" customWidth="1"/>
    <col min="11009" max="11009" width="11.33203125" style="23" customWidth="1"/>
    <col min="11010" max="11012" width="9" style="23"/>
    <col min="11013" max="11013" width="8.83203125" style="23" bestFit="1" customWidth="1"/>
    <col min="11014" max="11257" width="9" style="23"/>
    <col min="11258" max="11258" width="9.1640625" style="23" bestFit="1" customWidth="1"/>
    <col min="11259" max="11259" width="9.1640625" style="23" customWidth="1"/>
    <col min="11260" max="11260" width="9.1640625" style="23" bestFit="1" customWidth="1"/>
    <col min="11261" max="11261" width="10" style="23" bestFit="1" customWidth="1"/>
    <col min="11262" max="11262" width="9" style="23"/>
    <col min="11263" max="11263" width="9.1640625" style="23" bestFit="1" customWidth="1"/>
    <col min="11264" max="11264" width="9.1640625" style="23" customWidth="1"/>
    <col min="11265" max="11265" width="11.33203125" style="23" customWidth="1"/>
    <col min="11266" max="11268" width="9" style="23"/>
    <col min="11269" max="11269" width="8.83203125" style="23" bestFit="1" customWidth="1"/>
    <col min="11270" max="11513" width="9" style="23"/>
    <col min="11514" max="11514" width="9.1640625" style="23" bestFit="1" customWidth="1"/>
    <col min="11515" max="11515" width="9.1640625" style="23" customWidth="1"/>
    <col min="11516" max="11516" width="9.1640625" style="23" bestFit="1" customWidth="1"/>
    <col min="11517" max="11517" width="10" style="23" bestFit="1" customWidth="1"/>
    <col min="11518" max="11518" width="9" style="23"/>
    <col min="11519" max="11519" width="9.1640625" style="23" bestFit="1" customWidth="1"/>
    <col min="11520" max="11520" width="9.1640625" style="23" customWidth="1"/>
    <col min="11521" max="11521" width="11.33203125" style="23" customWidth="1"/>
    <col min="11522" max="11524" width="9" style="23"/>
    <col min="11525" max="11525" width="8.83203125" style="23" bestFit="1" customWidth="1"/>
    <col min="11526" max="11769" width="9" style="23"/>
    <col min="11770" max="11770" width="9.1640625" style="23" bestFit="1" customWidth="1"/>
    <col min="11771" max="11771" width="9.1640625" style="23" customWidth="1"/>
    <col min="11772" max="11772" width="9.1640625" style="23" bestFit="1" customWidth="1"/>
    <col min="11773" max="11773" width="10" style="23" bestFit="1" customWidth="1"/>
    <col min="11774" max="11774" width="9" style="23"/>
    <col min="11775" max="11775" width="9.1640625" style="23" bestFit="1" customWidth="1"/>
    <col min="11776" max="11776" width="9.1640625" style="23" customWidth="1"/>
    <col min="11777" max="11777" width="11.33203125" style="23" customWidth="1"/>
    <col min="11778" max="11780" width="9" style="23"/>
    <col min="11781" max="11781" width="8.83203125" style="23" bestFit="1" customWidth="1"/>
    <col min="11782" max="12025" width="9" style="23"/>
    <col min="12026" max="12026" width="9.1640625" style="23" bestFit="1" customWidth="1"/>
    <col min="12027" max="12027" width="9.1640625" style="23" customWidth="1"/>
    <col min="12028" max="12028" width="9.1640625" style="23" bestFit="1" customWidth="1"/>
    <col min="12029" max="12029" width="10" style="23" bestFit="1" customWidth="1"/>
    <col min="12030" max="12030" width="9" style="23"/>
    <col min="12031" max="12031" width="9.1640625" style="23" bestFit="1" customWidth="1"/>
    <col min="12032" max="12032" width="9.1640625" style="23" customWidth="1"/>
    <col min="12033" max="12033" width="11.33203125" style="23" customWidth="1"/>
    <col min="12034" max="12036" width="9" style="23"/>
    <col min="12037" max="12037" width="8.83203125" style="23" bestFit="1" customWidth="1"/>
    <col min="12038" max="12281" width="9" style="23"/>
    <col min="12282" max="12282" width="9.1640625" style="23" bestFit="1" customWidth="1"/>
    <col min="12283" max="12283" width="9.1640625" style="23" customWidth="1"/>
    <col min="12284" max="12284" width="9.1640625" style="23" bestFit="1" customWidth="1"/>
    <col min="12285" max="12285" width="10" style="23" bestFit="1" customWidth="1"/>
    <col min="12286" max="12286" width="9" style="23"/>
    <col min="12287" max="12287" width="9.1640625" style="23" bestFit="1" customWidth="1"/>
    <col min="12288" max="12288" width="9.1640625" style="23" customWidth="1"/>
    <col min="12289" max="12289" width="11.33203125" style="23" customWidth="1"/>
    <col min="12290" max="12292" width="9" style="23"/>
    <col min="12293" max="12293" width="8.83203125" style="23" bestFit="1" customWidth="1"/>
    <col min="12294" max="12537" width="9" style="23"/>
    <col min="12538" max="12538" width="9.1640625" style="23" bestFit="1" customWidth="1"/>
    <col min="12539" max="12539" width="9.1640625" style="23" customWidth="1"/>
    <col min="12540" max="12540" width="9.1640625" style="23" bestFit="1" customWidth="1"/>
    <col min="12541" max="12541" width="10" style="23" bestFit="1" customWidth="1"/>
    <col min="12542" max="12542" width="9" style="23"/>
    <col min="12543" max="12543" width="9.1640625" style="23" bestFit="1" customWidth="1"/>
    <col min="12544" max="12544" width="9.1640625" style="23" customWidth="1"/>
    <col min="12545" max="12545" width="11.33203125" style="23" customWidth="1"/>
    <col min="12546" max="12548" width="9" style="23"/>
    <col min="12549" max="12549" width="8.83203125" style="23" bestFit="1" customWidth="1"/>
    <col min="12550" max="12793" width="9" style="23"/>
    <col min="12794" max="12794" width="9.1640625" style="23" bestFit="1" customWidth="1"/>
    <col min="12795" max="12795" width="9.1640625" style="23" customWidth="1"/>
    <col min="12796" max="12796" width="9.1640625" style="23" bestFit="1" customWidth="1"/>
    <col min="12797" max="12797" width="10" style="23" bestFit="1" customWidth="1"/>
    <col min="12798" max="12798" width="9" style="23"/>
    <col min="12799" max="12799" width="9.1640625" style="23" bestFit="1" customWidth="1"/>
    <col min="12800" max="12800" width="9.1640625" style="23" customWidth="1"/>
    <col min="12801" max="12801" width="11.33203125" style="23" customWidth="1"/>
    <col min="12802" max="12804" width="9" style="23"/>
    <col min="12805" max="12805" width="8.83203125" style="23" bestFit="1" customWidth="1"/>
    <col min="12806" max="13049" width="9" style="23"/>
    <col min="13050" max="13050" width="9.1640625" style="23" bestFit="1" customWidth="1"/>
    <col min="13051" max="13051" width="9.1640625" style="23" customWidth="1"/>
    <col min="13052" max="13052" width="9.1640625" style="23" bestFit="1" customWidth="1"/>
    <col min="13053" max="13053" width="10" style="23" bestFit="1" customWidth="1"/>
    <col min="13054" max="13054" width="9" style="23"/>
    <col min="13055" max="13055" width="9.1640625" style="23" bestFit="1" customWidth="1"/>
    <col min="13056" max="13056" width="9.1640625" style="23" customWidth="1"/>
    <col min="13057" max="13057" width="11.33203125" style="23" customWidth="1"/>
    <col min="13058" max="13060" width="9" style="23"/>
    <col min="13061" max="13061" width="8.83203125" style="23" bestFit="1" customWidth="1"/>
    <col min="13062" max="13305" width="9" style="23"/>
    <col min="13306" max="13306" width="9.1640625" style="23" bestFit="1" customWidth="1"/>
    <col min="13307" max="13307" width="9.1640625" style="23" customWidth="1"/>
    <col min="13308" max="13308" width="9.1640625" style="23" bestFit="1" customWidth="1"/>
    <col min="13309" max="13309" width="10" style="23" bestFit="1" customWidth="1"/>
    <col min="13310" max="13310" width="9" style="23"/>
    <col min="13311" max="13311" width="9.1640625" style="23" bestFit="1" customWidth="1"/>
    <col min="13312" max="13312" width="9.1640625" style="23" customWidth="1"/>
    <col min="13313" max="13313" width="11.33203125" style="23" customWidth="1"/>
    <col min="13314" max="13316" width="9" style="23"/>
    <col min="13317" max="13317" width="8.83203125" style="23" bestFit="1" customWidth="1"/>
    <col min="13318" max="13561" width="9" style="23"/>
    <col min="13562" max="13562" width="9.1640625" style="23" bestFit="1" customWidth="1"/>
    <col min="13563" max="13563" width="9.1640625" style="23" customWidth="1"/>
    <col min="13564" max="13564" width="9.1640625" style="23" bestFit="1" customWidth="1"/>
    <col min="13565" max="13565" width="10" style="23" bestFit="1" customWidth="1"/>
    <col min="13566" max="13566" width="9" style="23"/>
    <col min="13567" max="13567" width="9.1640625" style="23" bestFit="1" customWidth="1"/>
    <col min="13568" max="13568" width="9.1640625" style="23" customWidth="1"/>
    <col min="13569" max="13569" width="11.33203125" style="23" customWidth="1"/>
    <col min="13570" max="13572" width="9" style="23"/>
    <col min="13573" max="13573" width="8.83203125" style="23" bestFit="1" customWidth="1"/>
    <col min="13574" max="13817" width="9" style="23"/>
    <col min="13818" max="13818" width="9.1640625" style="23" bestFit="1" customWidth="1"/>
    <col min="13819" max="13819" width="9.1640625" style="23" customWidth="1"/>
    <col min="13820" max="13820" width="9.1640625" style="23" bestFit="1" customWidth="1"/>
    <col min="13821" max="13821" width="10" style="23" bestFit="1" customWidth="1"/>
    <col min="13822" max="13822" width="9" style="23"/>
    <col min="13823" max="13823" width="9.1640625" style="23" bestFit="1" customWidth="1"/>
    <col min="13824" max="13824" width="9.1640625" style="23" customWidth="1"/>
    <col min="13825" max="13825" width="11.33203125" style="23" customWidth="1"/>
    <col min="13826" max="13828" width="9" style="23"/>
    <col min="13829" max="13829" width="8.83203125" style="23" bestFit="1" customWidth="1"/>
    <col min="13830" max="14073" width="9" style="23"/>
    <col min="14074" max="14074" width="9.1640625" style="23" bestFit="1" customWidth="1"/>
    <col min="14075" max="14075" width="9.1640625" style="23" customWidth="1"/>
    <col min="14076" max="14076" width="9.1640625" style="23" bestFit="1" customWidth="1"/>
    <col min="14077" max="14077" width="10" style="23" bestFit="1" customWidth="1"/>
    <col min="14078" max="14078" width="9" style="23"/>
    <col min="14079" max="14079" width="9.1640625" style="23" bestFit="1" customWidth="1"/>
    <col min="14080" max="14080" width="9.1640625" style="23" customWidth="1"/>
    <col min="14081" max="14081" width="11.33203125" style="23" customWidth="1"/>
    <col min="14082" max="14084" width="9" style="23"/>
    <col min="14085" max="14085" width="8.83203125" style="23" bestFit="1" customWidth="1"/>
    <col min="14086" max="14329" width="9" style="23"/>
    <col min="14330" max="14330" width="9.1640625" style="23" bestFit="1" customWidth="1"/>
    <col min="14331" max="14331" width="9.1640625" style="23" customWidth="1"/>
    <col min="14332" max="14332" width="9.1640625" style="23" bestFit="1" customWidth="1"/>
    <col min="14333" max="14333" width="10" style="23" bestFit="1" customWidth="1"/>
    <col min="14334" max="14334" width="9" style="23"/>
    <col min="14335" max="14335" width="9.1640625" style="23" bestFit="1" customWidth="1"/>
    <col min="14336" max="14336" width="9.1640625" style="23" customWidth="1"/>
    <col min="14337" max="14337" width="11.33203125" style="23" customWidth="1"/>
    <col min="14338" max="14340" width="9" style="23"/>
    <col min="14341" max="14341" width="8.83203125" style="23" bestFit="1" customWidth="1"/>
    <col min="14342" max="14585" width="9" style="23"/>
    <col min="14586" max="14586" width="9.1640625" style="23" bestFit="1" customWidth="1"/>
    <col min="14587" max="14587" width="9.1640625" style="23" customWidth="1"/>
    <col min="14588" max="14588" width="9.1640625" style="23" bestFit="1" customWidth="1"/>
    <col min="14589" max="14589" width="10" style="23" bestFit="1" customWidth="1"/>
    <col min="14590" max="14590" width="9" style="23"/>
    <col min="14591" max="14591" width="9.1640625" style="23" bestFit="1" customWidth="1"/>
    <col min="14592" max="14592" width="9.1640625" style="23" customWidth="1"/>
    <col min="14593" max="14593" width="11.33203125" style="23" customWidth="1"/>
    <col min="14594" max="14596" width="9" style="23"/>
    <col min="14597" max="14597" width="8.83203125" style="23" bestFit="1" customWidth="1"/>
    <col min="14598" max="14841" width="9" style="23"/>
    <col min="14842" max="14842" width="9.1640625" style="23" bestFit="1" customWidth="1"/>
    <col min="14843" max="14843" width="9.1640625" style="23" customWidth="1"/>
    <col min="14844" max="14844" width="9.1640625" style="23" bestFit="1" customWidth="1"/>
    <col min="14845" max="14845" width="10" style="23" bestFit="1" customWidth="1"/>
    <col min="14846" max="14846" width="9" style="23"/>
    <col min="14847" max="14847" width="9.1640625" style="23" bestFit="1" customWidth="1"/>
    <col min="14848" max="14848" width="9.1640625" style="23" customWidth="1"/>
    <col min="14849" max="14849" width="11.33203125" style="23" customWidth="1"/>
    <col min="14850" max="14852" width="9" style="23"/>
    <col min="14853" max="14853" width="8.83203125" style="23" bestFit="1" customWidth="1"/>
    <col min="14854" max="15097" width="9" style="23"/>
    <col min="15098" max="15098" width="9.1640625" style="23" bestFit="1" customWidth="1"/>
    <col min="15099" max="15099" width="9.1640625" style="23" customWidth="1"/>
    <col min="15100" max="15100" width="9.1640625" style="23" bestFit="1" customWidth="1"/>
    <col min="15101" max="15101" width="10" style="23" bestFit="1" customWidth="1"/>
    <col min="15102" max="15102" width="9" style="23"/>
    <col min="15103" max="15103" width="9.1640625" style="23" bestFit="1" customWidth="1"/>
    <col min="15104" max="15104" width="9.1640625" style="23" customWidth="1"/>
    <col min="15105" max="15105" width="11.33203125" style="23" customWidth="1"/>
    <col min="15106" max="15108" width="9" style="23"/>
    <col min="15109" max="15109" width="8.83203125" style="23" bestFit="1" customWidth="1"/>
    <col min="15110" max="15353" width="9" style="23"/>
    <col min="15354" max="15354" width="9.1640625" style="23" bestFit="1" customWidth="1"/>
    <col min="15355" max="15355" width="9.1640625" style="23" customWidth="1"/>
    <col min="15356" max="15356" width="9.1640625" style="23" bestFit="1" customWidth="1"/>
    <col min="15357" max="15357" width="10" style="23" bestFit="1" customWidth="1"/>
    <col min="15358" max="15358" width="9" style="23"/>
    <col min="15359" max="15359" width="9.1640625" style="23" bestFit="1" customWidth="1"/>
    <col min="15360" max="15360" width="9.1640625" style="23" customWidth="1"/>
    <col min="15361" max="15361" width="11.33203125" style="23" customWidth="1"/>
    <col min="15362" max="15364" width="9" style="23"/>
    <col min="15365" max="15365" width="8.83203125" style="23" bestFit="1" customWidth="1"/>
    <col min="15366" max="15609" width="9" style="23"/>
    <col min="15610" max="15610" width="9.1640625" style="23" bestFit="1" customWidth="1"/>
    <col min="15611" max="15611" width="9.1640625" style="23" customWidth="1"/>
    <col min="15612" max="15612" width="9.1640625" style="23" bestFit="1" customWidth="1"/>
    <col min="15613" max="15613" width="10" style="23" bestFit="1" customWidth="1"/>
    <col min="15614" max="15614" width="9" style="23"/>
    <col min="15615" max="15615" width="9.1640625" style="23" bestFit="1" customWidth="1"/>
    <col min="15616" max="15616" width="9.1640625" style="23" customWidth="1"/>
    <col min="15617" max="15617" width="11.33203125" style="23" customWidth="1"/>
    <col min="15618" max="15620" width="9" style="23"/>
    <col min="15621" max="15621" width="8.83203125" style="23" bestFit="1" customWidth="1"/>
    <col min="15622" max="15865" width="9" style="23"/>
    <col min="15866" max="15866" width="9.1640625" style="23" bestFit="1" customWidth="1"/>
    <col min="15867" max="15867" width="9.1640625" style="23" customWidth="1"/>
    <col min="15868" max="15868" width="9.1640625" style="23" bestFit="1" customWidth="1"/>
    <col min="15869" max="15869" width="10" style="23" bestFit="1" customWidth="1"/>
    <col min="15870" max="15870" width="9" style="23"/>
    <col min="15871" max="15871" width="9.1640625" style="23" bestFit="1" customWidth="1"/>
    <col min="15872" max="15872" width="9.1640625" style="23" customWidth="1"/>
    <col min="15873" max="15873" width="11.33203125" style="23" customWidth="1"/>
    <col min="15874" max="15876" width="9" style="23"/>
    <col min="15877" max="15877" width="8.83203125" style="23" bestFit="1" customWidth="1"/>
    <col min="15878" max="16121" width="9" style="23"/>
    <col min="16122" max="16122" width="9.1640625" style="23" bestFit="1" customWidth="1"/>
    <col min="16123" max="16123" width="9.1640625" style="23" customWidth="1"/>
    <col min="16124" max="16124" width="9.1640625" style="23" bestFit="1" customWidth="1"/>
    <col min="16125" max="16125" width="10" style="23" bestFit="1" customWidth="1"/>
    <col min="16126" max="16126" width="9" style="23"/>
    <col min="16127" max="16127" width="9.1640625" style="23" bestFit="1" customWidth="1"/>
    <col min="16128" max="16128" width="9.1640625" style="23" customWidth="1"/>
    <col min="16129" max="16129" width="11.33203125" style="23" customWidth="1"/>
    <col min="16130" max="16132" width="9" style="23"/>
    <col min="16133" max="16133" width="8.83203125" style="23" bestFit="1" customWidth="1"/>
    <col min="16134" max="16384" width="9" style="23"/>
  </cols>
  <sheetData>
    <row r="1" spans="1:11" s="15" customFormat="1" ht="35" thickBot="1" x14ac:dyDescent="0.2">
      <c r="A1" s="28" t="s">
        <v>2</v>
      </c>
      <c r="B1" s="28" t="s">
        <v>1</v>
      </c>
      <c r="C1" s="28" t="s">
        <v>155</v>
      </c>
      <c r="D1" s="28" t="s">
        <v>120</v>
      </c>
      <c r="E1" s="28" t="s">
        <v>121</v>
      </c>
      <c r="F1" s="13" t="s">
        <v>189</v>
      </c>
      <c r="G1" s="14"/>
      <c r="H1" s="14"/>
      <c r="I1" s="14"/>
      <c r="J1" s="14"/>
      <c r="K1" s="14"/>
    </row>
    <row r="2" spans="1:11" ht="17" thickBot="1" x14ac:dyDescent="0.25">
      <c r="A2" s="17" t="s">
        <v>122</v>
      </c>
      <c r="B2" s="17" t="s">
        <v>123</v>
      </c>
      <c r="C2" s="18">
        <v>2042.79569892473</v>
      </c>
      <c r="D2" s="19">
        <f t="shared" ref="D2:D21" si="0">C2*$K$2</f>
        <v>7251.9247311827912</v>
      </c>
      <c r="E2" s="21">
        <v>966.53333333333262</v>
      </c>
      <c r="F2" s="53">
        <f t="shared" ref="F2:F21" si="1">(D2-E2)+IF(C2&gt;$C$24,$B$24,$B$25)</f>
        <v>7172.8913978494584</v>
      </c>
      <c r="H2" s="16"/>
      <c r="I2" s="16"/>
      <c r="J2" s="16" t="s">
        <v>154</v>
      </c>
      <c r="K2" s="27">
        <v>3.55</v>
      </c>
    </row>
    <row r="3" spans="1:11" x14ac:dyDescent="0.2">
      <c r="A3" s="17" t="s">
        <v>124</v>
      </c>
      <c r="B3" s="17" t="s">
        <v>122</v>
      </c>
      <c r="C3" s="18">
        <v>2814.40860215054</v>
      </c>
      <c r="D3" s="19">
        <f t="shared" si="0"/>
        <v>9991.1505376344157</v>
      </c>
      <c r="E3" s="21">
        <v>1444.9333333333348</v>
      </c>
      <c r="F3" s="53">
        <f t="shared" si="1"/>
        <v>9433.7172043010814</v>
      </c>
      <c r="H3" s="16"/>
      <c r="I3" s="16"/>
    </row>
    <row r="4" spans="1:11" x14ac:dyDescent="0.2">
      <c r="A4" s="17" t="s">
        <v>125</v>
      </c>
      <c r="B4" s="17" t="s">
        <v>126</v>
      </c>
      <c r="C4" s="18">
        <v>1865.16129032258</v>
      </c>
      <c r="D4" s="19">
        <f t="shared" si="0"/>
        <v>6621.3225806451592</v>
      </c>
      <c r="E4" s="21">
        <v>856.39999999999964</v>
      </c>
      <c r="F4" s="53">
        <f t="shared" si="1"/>
        <v>6208.6725806451595</v>
      </c>
      <c r="H4" s="16"/>
      <c r="I4" s="16"/>
      <c r="J4" s="16"/>
      <c r="K4" s="16"/>
    </row>
    <row r="5" spans="1:11" x14ac:dyDescent="0.2">
      <c r="A5" s="17" t="s">
        <v>127</v>
      </c>
      <c r="B5" s="17" t="s">
        <v>128</v>
      </c>
      <c r="C5" s="18">
        <v>1691.39784946236</v>
      </c>
      <c r="D5" s="19">
        <f t="shared" si="0"/>
        <v>6004.4623655913774</v>
      </c>
      <c r="E5" s="21">
        <v>748.6666666666631</v>
      </c>
      <c r="F5" s="53">
        <f t="shared" si="1"/>
        <v>5699.5456989247141</v>
      </c>
      <c r="H5" s="16"/>
      <c r="I5" s="16"/>
      <c r="J5" s="16"/>
      <c r="K5" s="16"/>
    </row>
    <row r="6" spans="1:11" x14ac:dyDescent="0.2">
      <c r="A6" s="17" t="s">
        <v>129</v>
      </c>
      <c r="B6" s="17" t="s">
        <v>130</v>
      </c>
      <c r="C6" s="18">
        <v>1775.8064516129</v>
      </c>
      <c r="D6" s="19">
        <f t="shared" si="0"/>
        <v>6304.112903225795</v>
      </c>
      <c r="E6" s="21">
        <v>800.99999999999795</v>
      </c>
      <c r="F6" s="53">
        <f t="shared" si="1"/>
        <v>5946.8629032257968</v>
      </c>
      <c r="H6" s="16"/>
      <c r="I6" s="16"/>
      <c r="J6" s="16"/>
      <c r="K6" s="16"/>
    </row>
    <row r="7" spans="1:11" x14ac:dyDescent="0.2">
      <c r="A7" s="17" t="s">
        <v>131</v>
      </c>
      <c r="B7" s="17" t="s">
        <v>132</v>
      </c>
      <c r="C7" s="18">
        <v>2446.6666666666702</v>
      </c>
      <c r="D7" s="19">
        <f t="shared" si="0"/>
        <v>8685.6666666666788</v>
      </c>
      <c r="E7" s="21">
        <v>1216.9333333333357</v>
      </c>
      <c r="F7" s="53">
        <f t="shared" si="1"/>
        <v>8356.2333333333427</v>
      </c>
      <c r="H7" s="16"/>
      <c r="I7" s="16"/>
      <c r="J7" s="16"/>
      <c r="K7" s="16"/>
    </row>
    <row r="8" spans="1:11" x14ac:dyDescent="0.2">
      <c r="A8" s="17" t="s">
        <v>10</v>
      </c>
      <c r="B8" s="17" t="s">
        <v>133</v>
      </c>
      <c r="C8" s="18">
        <v>2484.0860215053799</v>
      </c>
      <c r="D8" s="19">
        <f t="shared" si="0"/>
        <v>8818.5053763440974</v>
      </c>
      <c r="E8" s="21">
        <v>1240.1333333333355</v>
      </c>
      <c r="F8" s="53">
        <f t="shared" si="1"/>
        <v>8465.8720430107624</v>
      </c>
      <c r="H8" s="16"/>
      <c r="I8" s="16"/>
      <c r="J8" s="16"/>
      <c r="K8" s="16"/>
    </row>
    <row r="9" spans="1:11" x14ac:dyDescent="0.2">
      <c r="A9" s="17" t="s">
        <v>31</v>
      </c>
      <c r="B9" s="17" t="s">
        <v>134</v>
      </c>
      <c r="C9" s="18">
        <v>2827.95698924731</v>
      </c>
      <c r="D9" s="19">
        <f t="shared" si="0"/>
        <v>10039.24731182795</v>
      </c>
      <c r="E9" s="21">
        <v>1453.3333333333321</v>
      </c>
      <c r="F9" s="53">
        <f t="shared" si="1"/>
        <v>9473.4139784946183</v>
      </c>
      <c r="H9" s="16"/>
      <c r="I9" s="16"/>
      <c r="J9" s="16"/>
      <c r="K9" s="16"/>
    </row>
    <row r="10" spans="1:11" x14ac:dyDescent="0.2">
      <c r="A10" s="17" t="s">
        <v>10</v>
      </c>
      <c r="B10" s="17" t="s">
        <v>135</v>
      </c>
      <c r="C10" s="18">
        <v>3101.0752688172001</v>
      </c>
      <c r="D10" s="19">
        <f t="shared" si="0"/>
        <v>11008.81720430106</v>
      </c>
      <c r="E10" s="21">
        <v>1622.6666666666642</v>
      </c>
      <c r="F10" s="53">
        <f t="shared" si="1"/>
        <v>10273.650537634396</v>
      </c>
      <c r="H10" s="16"/>
      <c r="I10" s="16"/>
      <c r="J10" s="16"/>
      <c r="K10" s="16"/>
    </row>
    <row r="11" spans="1:11" x14ac:dyDescent="0.2">
      <c r="A11" s="17" t="s">
        <v>136</v>
      </c>
      <c r="B11" s="17" t="s">
        <v>137</v>
      </c>
      <c r="C11" s="18">
        <v>3302.36559139785</v>
      </c>
      <c r="D11" s="19">
        <f t="shared" si="0"/>
        <v>11723.397849462368</v>
      </c>
      <c r="E11" s="21">
        <v>1747.4666666666672</v>
      </c>
      <c r="F11" s="53">
        <f t="shared" si="1"/>
        <v>10863.431182795701</v>
      </c>
      <c r="H11" s="16"/>
      <c r="I11" s="16"/>
      <c r="J11" s="16"/>
      <c r="K11" s="16"/>
    </row>
    <row r="12" spans="1:11" x14ac:dyDescent="0.2">
      <c r="A12" s="17" t="s">
        <v>138</v>
      </c>
      <c r="B12" s="17" t="s">
        <v>139</v>
      </c>
      <c r="C12" s="18">
        <v>3366.6666666666601</v>
      </c>
      <c r="D12" s="19">
        <f t="shared" si="0"/>
        <v>11951.666666666642</v>
      </c>
      <c r="E12" s="21">
        <v>1787.3333333333292</v>
      </c>
      <c r="F12" s="53">
        <f t="shared" si="1"/>
        <v>11051.833333333314</v>
      </c>
      <c r="H12" s="24"/>
      <c r="I12" s="16"/>
      <c r="J12" s="16"/>
      <c r="K12" s="16"/>
    </row>
    <row r="13" spans="1:11" x14ac:dyDescent="0.2">
      <c r="A13" s="17" t="s">
        <v>140</v>
      </c>
      <c r="B13" s="17" t="s">
        <v>141</v>
      </c>
      <c r="C13" s="18">
        <v>2582.1505376344098</v>
      </c>
      <c r="D13" s="19">
        <f t="shared" si="0"/>
        <v>9166.6344086021545</v>
      </c>
      <c r="E13" s="21">
        <v>1300.9333333333343</v>
      </c>
      <c r="F13" s="53">
        <f t="shared" si="1"/>
        <v>8753.2010752688202</v>
      </c>
      <c r="H13" s="20"/>
      <c r="I13" s="16"/>
      <c r="J13" s="16"/>
      <c r="K13" s="16"/>
    </row>
    <row r="14" spans="1:11" x14ac:dyDescent="0.2">
      <c r="A14" s="17" t="s">
        <v>142</v>
      </c>
      <c r="B14" s="17" t="s">
        <v>143</v>
      </c>
      <c r="C14" s="18">
        <v>1946.8817204300999</v>
      </c>
      <c r="D14" s="19">
        <f t="shared" si="0"/>
        <v>6911.430107526854</v>
      </c>
      <c r="E14" s="21">
        <v>907.06666666666206</v>
      </c>
      <c r="F14" s="53">
        <f t="shared" si="1"/>
        <v>6448.113440860192</v>
      </c>
      <c r="H14" s="20"/>
      <c r="I14" s="16"/>
      <c r="J14" s="16"/>
      <c r="K14" s="16"/>
    </row>
    <row r="15" spans="1:11" x14ac:dyDescent="0.2">
      <c r="A15" s="17" t="s">
        <v>144</v>
      </c>
      <c r="B15" s="17" t="s">
        <v>123</v>
      </c>
      <c r="C15" s="18">
        <v>1697.8494623655899</v>
      </c>
      <c r="D15" s="19">
        <f t="shared" si="0"/>
        <v>6027.3655913978437</v>
      </c>
      <c r="E15" s="21">
        <v>752.66666666666583</v>
      </c>
      <c r="F15" s="53">
        <f t="shared" si="1"/>
        <v>5718.4489247311776</v>
      </c>
      <c r="H15" s="20"/>
      <c r="I15" s="16"/>
      <c r="J15" s="16"/>
      <c r="K15" s="16"/>
    </row>
    <row r="16" spans="1:11" x14ac:dyDescent="0.2">
      <c r="A16" s="17" t="s">
        <v>145</v>
      </c>
      <c r="B16" s="17" t="s">
        <v>146</v>
      </c>
      <c r="C16" s="18">
        <v>1842.1505376344101</v>
      </c>
      <c r="D16" s="19">
        <f t="shared" si="0"/>
        <v>6539.6344086021554</v>
      </c>
      <c r="E16" s="21">
        <v>842.13333333333435</v>
      </c>
      <c r="F16" s="53">
        <f t="shared" si="1"/>
        <v>6141.2510752688213</v>
      </c>
      <c r="J16" s="16"/>
      <c r="K16" s="16"/>
    </row>
    <row r="17" spans="1:11" x14ac:dyDescent="0.2">
      <c r="A17" s="17" t="s">
        <v>147</v>
      </c>
      <c r="B17" s="17" t="s">
        <v>148</v>
      </c>
      <c r="C17" s="18">
        <v>2971.61290322581</v>
      </c>
      <c r="D17" s="19">
        <f t="shared" si="0"/>
        <v>10549.225806451625</v>
      </c>
      <c r="E17" s="21">
        <v>1542.4000000000024</v>
      </c>
      <c r="F17" s="53">
        <f t="shared" si="1"/>
        <v>9894.3258064516231</v>
      </c>
      <c r="H17" s="20"/>
      <c r="I17" s="16"/>
      <c r="J17" s="16"/>
      <c r="K17" s="16"/>
    </row>
    <row r="18" spans="1:11" x14ac:dyDescent="0.2">
      <c r="A18" s="17" t="s">
        <v>149</v>
      </c>
      <c r="B18" s="17" t="s">
        <v>150</v>
      </c>
      <c r="C18" s="18">
        <v>2932.2580645161302</v>
      </c>
      <c r="D18" s="19">
        <f t="shared" si="0"/>
        <v>10409.516129032261</v>
      </c>
      <c r="E18" s="21">
        <v>1518.0000000000009</v>
      </c>
      <c r="F18" s="53">
        <f t="shared" si="1"/>
        <v>9779.0161290322612</v>
      </c>
      <c r="H18" s="20"/>
      <c r="I18" s="16"/>
      <c r="J18" s="16"/>
      <c r="K18" s="16"/>
    </row>
    <row r="19" spans="1:11" x14ac:dyDescent="0.2">
      <c r="A19" s="16" t="s">
        <v>10</v>
      </c>
      <c r="B19" s="16" t="s">
        <v>151</v>
      </c>
      <c r="C19" s="18">
        <v>2679.7849462365598</v>
      </c>
      <c r="D19" s="19">
        <f t="shared" si="0"/>
        <v>9513.2365591397866</v>
      </c>
      <c r="E19" s="21">
        <v>1361.4666666666672</v>
      </c>
      <c r="F19" s="53">
        <f t="shared" si="1"/>
        <v>9039.2698924731194</v>
      </c>
      <c r="H19" s="20"/>
      <c r="I19" s="16"/>
      <c r="J19" s="16"/>
      <c r="K19" s="16"/>
    </row>
    <row r="20" spans="1:11" x14ac:dyDescent="0.2">
      <c r="A20" s="16" t="s">
        <v>31</v>
      </c>
      <c r="B20" s="16" t="s">
        <v>152</v>
      </c>
      <c r="C20" s="18">
        <v>1267.7419354838701</v>
      </c>
      <c r="D20" s="19">
        <f t="shared" si="0"/>
        <v>4500.4838709677388</v>
      </c>
      <c r="E20" s="21">
        <v>539.49999999999955</v>
      </c>
      <c r="F20" s="53">
        <f t="shared" si="1"/>
        <v>4404.7338709677388</v>
      </c>
      <c r="H20" s="20"/>
      <c r="I20" s="16"/>
      <c r="J20" s="16"/>
      <c r="K20" s="16"/>
    </row>
    <row r="21" spans="1:11" x14ac:dyDescent="0.2">
      <c r="A21" s="16" t="s">
        <v>31</v>
      </c>
      <c r="B21" s="16" t="s">
        <v>153</v>
      </c>
      <c r="C21" s="18">
        <v>1270.7526881720401</v>
      </c>
      <c r="D21" s="19">
        <f t="shared" si="0"/>
        <v>4511.1720430107416</v>
      </c>
      <c r="E21" s="21">
        <v>540.89999999999873</v>
      </c>
      <c r="F21" s="53">
        <f t="shared" si="1"/>
        <v>4414.0220430107429</v>
      </c>
      <c r="H21" s="20"/>
      <c r="I21" s="16"/>
      <c r="J21" s="16"/>
      <c r="K21" s="16"/>
    </row>
    <row r="22" spans="1:11" x14ac:dyDescent="0.2">
      <c r="A22" s="16"/>
      <c r="B22" s="16"/>
      <c r="C22" s="16"/>
      <c r="D22" s="16"/>
      <c r="E22" s="16"/>
      <c r="F22" s="22"/>
      <c r="G22" s="16"/>
      <c r="H22" s="20"/>
      <c r="I22" s="16"/>
      <c r="J22" s="16"/>
      <c r="K22" s="16"/>
    </row>
    <row r="23" spans="1:11" x14ac:dyDescent="0.2">
      <c r="A23" s="23" t="s">
        <v>190</v>
      </c>
      <c r="B23" s="23" t="s">
        <v>191</v>
      </c>
      <c r="C23" s="16"/>
      <c r="D23" s="16"/>
      <c r="E23" s="16"/>
      <c r="F23" s="16"/>
      <c r="G23" s="16"/>
      <c r="H23" s="20"/>
      <c r="I23" s="16"/>
      <c r="J23" s="16"/>
      <c r="K23" s="16"/>
    </row>
    <row r="24" spans="1:11" x14ac:dyDescent="0.2">
      <c r="A24" s="16">
        <v>250</v>
      </c>
      <c r="B24" s="16">
        <f>$A$24*$K$2</f>
        <v>887.5</v>
      </c>
      <c r="C24" s="16">
        <v>2000</v>
      </c>
      <c r="D24" s="16"/>
      <c r="E24" s="16"/>
      <c r="F24" s="16"/>
      <c r="G24" s="16"/>
      <c r="H24" s="16"/>
      <c r="I24" s="16"/>
      <c r="J24" s="16"/>
      <c r="K24" s="16"/>
    </row>
    <row r="25" spans="1:11" x14ac:dyDescent="0.2">
      <c r="A25" s="16">
        <v>125</v>
      </c>
      <c r="B25" s="16">
        <f>$A$25*$K$2</f>
        <v>443.75</v>
      </c>
      <c r="C25" s="16"/>
      <c r="D25" s="16"/>
      <c r="E25" s="16"/>
      <c r="F25" s="25"/>
      <c r="G25" s="16"/>
      <c r="H25" s="24"/>
      <c r="I25" s="24"/>
      <c r="J25" s="16"/>
      <c r="K25" s="16"/>
    </row>
    <row r="26" spans="1:11" x14ac:dyDescent="0.2">
      <c r="A26" s="16"/>
      <c r="B26" s="16"/>
      <c r="C26" s="16"/>
      <c r="D26" s="16"/>
      <c r="E26" s="16"/>
      <c r="F26" s="25"/>
      <c r="G26" s="16"/>
      <c r="H26" s="17"/>
      <c r="I26" s="16"/>
      <c r="J26" s="16"/>
      <c r="K26" s="16"/>
    </row>
    <row r="27" spans="1:11" x14ac:dyDescent="0.2">
      <c r="A27" s="16"/>
      <c r="B27" s="16"/>
      <c r="C27" s="16"/>
      <c r="D27" s="16"/>
      <c r="E27" s="16"/>
      <c r="F27" s="25"/>
      <c r="G27" s="16"/>
      <c r="H27" s="24"/>
      <c r="I27" s="17"/>
      <c r="J27" s="16"/>
      <c r="K27" s="16"/>
    </row>
    <row r="28" spans="1:11" x14ac:dyDescent="0.2">
      <c r="A28" s="16"/>
      <c r="B28" s="16"/>
      <c r="C28" s="16"/>
      <c r="D28" s="16"/>
      <c r="E28" s="16"/>
      <c r="F28" s="16"/>
      <c r="G28" s="16"/>
      <c r="H28" s="17"/>
      <c r="I28" s="16"/>
      <c r="J28" s="16"/>
      <c r="K28" s="16"/>
    </row>
    <row r="29" spans="1:11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</row>
    <row r="30" spans="1:11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</row>
    <row r="31" spans="1:11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</row>
    <row r="32" spans="1:11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</row>
    <row r="33" spans="1:11" x14ac:dyDescent="0.2">
      <c r="A33" s="16"/>
      <c r="B33" s="16"/>
      <c r="C33" s="16"/>
      <c r="D33" s="16"/>
      <c r="E33" s="16"/>
      <c r="F33" s="26"/>
      <c r="G33" s="16"/>
      <c r="H33" s="16"/>
      <c r="I33" s="16"/>
      <c r="J33" s="16"/>
      <c r="K33" s="16"/>
    </row>
    <row r="34" spans="1:11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</row>
    <row r="35" spans="1:11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</row>
    <row r="36" spans="1:11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</vt:i4>
      </vt:variant>
    </vt:vector>
  </HeadingPairs>
  <TitlesOfParts>
    <vt:vector size="8" baseType="lpstr">
      <vt:lpstr>בונוס לדריקטריון</vt:lpstr>
      <vt:lpstr>דוח1</vt:lpstr>
      <vt:lpstr>דוח2</vt:lpstr>
      <vt:lpstr>לקוחות בנק</vt:lpstr>
      <vt:lpstr>דוח לקוחות</vt:lpstr>
      <vt:lpstr>ניתוח</vt:lpstr>
      <vt:lpstr>דירקטוריון</vt:lpstr>
      <vt:lpstr>'דוח לקוחות'!Extract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עמית מאיר</dc:creator>
  <cp:lastModifiedBy>Shay-Li Cohen</cp:lastModifiedBy>
  <dcterms:created xsi:type="dcterms:W3CDTF">2025-02-17T15:05:16Z</dcterms:created>
  <dcterms:modified xsi:type="dcterms:W3CDTF">2025-03-30T17:47:27Z</dcterms:modified>
</cp:coreProperties>
</file>