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E:\יישומי מחשב\סמסטר א 2025\מבחן מועד א\"/>
    </mc:Choice>
  </mc:AlternateContent>
  <xr:revisionPtr revIDLastSave="0" documentId="13_ncr:1_{8E7D0B7D-FB80-4C4A-B184-372CDE81CDFA}" xr6:coauthVersionLast="47" xr6:coauthVersionMax="47" xr10:uidLastSave="{00000000-0000-0000-0000-000000000000}"/>
  <bookViews>
    <workbookView xWindow="-120" yWindow="-120" windowWidth="29040" windowHeight="15840" activeTab="6" xr2:uid="{00000000-000D-0000-FFFF-FFFF00000000}"/>
  </bookViews>
  <sheets>
    <sheet name="לקוחות" sheetId="1" r:id="rId1"/>
    <sheet name="נתוני עזר" sheetId="2" r:id="rId2"/>
    <sheet name="עידוד הצמיחה" sheetId="3" r:id="rId3"/>
    <sheet name="דוח נישומים" sheetId="4" r:id="rId4"/>
    <sheet name="התפלגות הכנסות" sheetId="5" r:id="rId5"/>
    <sheet name="נתוח מקורות הכנסה" sheetId="6" r:id="rId6"/>
    <sheet name="נתוח לקוחות" sheetId="7" r:id="rId7"/>
  </sheets>
  <definedNames>
    <definedName name="_xlnm._FilterDatabase" localSheetId="0" hidden="1">לקוחות!$A$1:$J$51</definedName>
    <definedName name="_xlnm._FilterDatabase" localSheetId="2" hidden="1">'עידוד הצמיחה'!$A$1:$G$51</definedName>
    <definedName name="_xlnm.Criteria" localSheetId="0">לקוחות!#REF!</definedName>
    <definedName name="_xlnm.Criteria" localSheetId="2">'עידוד הצמיחה'!#REF!</definedName>
    <definedName name="_xlnm.Extract" localSheetId="3">'דוח נישומים'!$I$3:$K$3</definedName>
    <definedName name="_xlnm.Extract" localSheetId="0">לקוחות!#REF!</definedName>
    <definedName name="_xlnm.Extract" localSheetId="2">'עידוד הצמיחה'!#REF!</definedName>
    <definedName name="_xlnm.Print_Area" localSheetId="0">לקוחות!$A$1:$G$14</definedName>
    <definedName name="_xlnm.Print_Area" localSheetId="2">'עידוד הצמיחה'!$A$1:$G$14</definedName>
  </definedNames>
  <calcPr calcId="191029"/>
  <pivotCaches>
    <pivotCache cacheId="6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" i="7" l="1"/>
  <c r="N6" i="7"/>
  <c r="R60" i="1"/>
  <c r="R54" i="1"/>
  <c r="R55" i="1"/>
  <c r="R56" i="1"/>
  <c r="R57" i="1"/>
  <c r="R58" i="1"/>
  <c r="R53" i="1"/>
  <c r="Q54" i="1"/>
  <c r="Q55" i="1"/>
  <c r="Q56" i="1"/>
  <c r="Q57" i="1"/>
  <c r="Q58" i="1"/>
  <c r="Q53" i="1"/>
  <c r="R4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2" i="1"/>
  <c r="Q33" i="1"/>
  <c r="I3" i="1"/>
  <c r="J3" i="1" s="1"/>
  <c r="I4" i="1"/>
  <c r="J4" i="1" s="1"/>
  <c r="I5" i="1"/>
  <c r="J5" i="1" s="1"/>
  <c r="I6" i="1"/>
  <c r="J6" i="1" s="1"/>
  <c r="I7" i="1"/>
  <c r="J7" i="1" s="1"/>
  <c r="I8" i="1"/>
  <c r="J8" i="1" s="1"/>
  <c r="I9" i="1"/>
  <c r="J9" i="1" s="1"/>
  <c r="I10" i="1"/>
  <c r="J10" i="1" s="1"/>
  <c r="I11" i="1"/>
  <c r="J11" i="1" s="1"/>
  <c r="I12" i="1"/>
  <c r="J12" i="1" s="1"/>
  <c r="I13" i="1"/>
  <c r="J13" i="1" s="1"/>
  <c r="I14" i="1"/>
  <c r="J14" i="1" s="1"/>
  <c r="I15" i="1"/>
  <c r="J15" i="1" s="1"/>
  <c r="I16" i="1"/>
  <c r="J16" i="1" s="1"/>
  <c r="I17" i="1"/>
  <c r="J17" i="1" s="1"/>
  <c r="I18" i="1"/>
  <c r="J18" i="1" s="1"/>
  <c r="I19" i="1"/>
  <c r="J19" i="1" s="1"/>
  <c r="I20" i="1"/>
  <c r="J20" i="1" s="1"/>
  <c r="I21" i="1"/>
  <c r="J21" i="1" s="1"/>
  <c r="I22" i="1"/>
  <c r="J22" i="1" s="1"/>
  <c r="I23" i="1"/>
  <c r="J23" i="1" s="1"/>
  <c r="I24" i="1"/>
  <c r="J24" i="1" s="1"/>
  <c r="I25" i="1"/>
  <c r="J25" i="1" s="1"/>
  <c r="I26" i="1"/>
  <c r="J26" i="1" s="1"/>
  <c r="I27" i="1"/>
  <c r="J27" i="1" s="1"/>
  <c r="I28" i="1"/>
  <c r="J28" i="1" s="1"/>
  <c r="I29" i="1"/>
  <c r="J29" i="1" s="1"/>
  <c r="I30" i="1"/>
  <c r="J30" i="1" s="1"/>
  <c r="I31" i="1"/>
  <c r="J31" i="1" s="1"/>
  <c r="I32" i="1"/>
  <c r="J32" i="1" s="1"/>
  <c r="I33" i="1"/>
  <c r="J33" i="1" s="1"/>
  <c r="I34" i="1"/>
  <c r="J34" i="1" s="1"/>
  <c r="I35" i="1"/>
  <c r="J35" i="1" s="1"/>
  <c r="I36" i="1"/>
  <c r="J36" i="1" s="1"/>
  <c r="I37" i="1"/>
  <c r="J37" i="1" s="1"/>
  <c r="I38" i="1"/>
  <c r="J38" i="1" s="1"/>
  <c r="I39" i="1"/>
  <c r="J39" i="1" s="1"/>
  <c r="I40" i="1"/>
  <c r="J40" i="1" s="1"/>
  <c r="I41" i="1"/>
  <c r="J41" i="1" s="1"/>
  <c r="I42" i="1"/>
  <c r="J42" i="1" s="1"/>
  <c r="I43" i="1"/>
  <c r="J43" i="1" s="1"/>
  <c r="I44" i="1"/>
  <c r="J44" i="1" s="1"/>
  <c r="I45" i="1"/>
  <c r="J45" i="1" s="1"/>
  <c r="I46" i="1"/>
  <c r="J46" i="1" s="1"/>
  <c r="I47" i="1"/>
  <c r="J47" i="1" s="1"/>
  <c r="I48" i="1"/>
  <c r="J48" i="1" s="1"/>
  <c r="I49" i="1"/>
  <c r="J49" i="1" s="1"/>
  <c r="I50" i="1"/>
  <c r="J50" i="1" s="1"/>
  <c r="I51" i="1"/>
  <c r="J51" i="1" s="1"/>
  <c r="I2" i="1"/>
  <c r="J2" i="1" s="1"/>
  <c r="N6" i="3"/>
  <c r="N7" i="3" s="1"/>
  <c r="N8" i="3" s="1"/>
  <c r="N9" i="3" s="1"/>
  <c r="N10" i="3" s="1"/>
  <c r="N11" i="3" s="1"/>
  <c r="O4" i="3"/>
  <c r="O5" i="3" s="1"/>
  <c r="Q4" i="1"/>
  <c r="Q5" i="1" s="1"/>
  <c r="Q6" i="1" s="1"/>
  <c r="Q7" i="1" l="1"/>
  <c r="Q8" i="1" s="1"/>
  <c r="H9" i="1"/>
  <c r="H19" i="1"/>
  <c r="H35" i="1"/>
  <c r="H7" i="1"/>
  <c r="O6" i="3"/>
  <c r="H35" i="3" s="1"/>
  <c r="H19" i="3"/>
  <c r="Q9" i="1" l="1"/>
  <c r="H51" i="1"/>
  <c r="H37" i="1"/>
  <c r="H9" i="3"/>
  <c r="H7" i="3"/>
  <c r="O7" i="3"/>
  <c r="O8" i="3" s="1"/>
  <c r="H37" i="3" s="1"/>
  <c r="Q10" i="1" l="1"/>
  <c r="H38" i="1"/>
  <c r="H25" i="1"/>
  <c r="H33" i="1"/>
  <c r="H26" i="1"/>
  <c r="H34" i="1"/>
  <c r="H43" i="1"/>
  <c r="H51" i="3"/>
  <c r="O9" i="3"/>
  <c r="H43" i="3" s="1"/>
  <c r="Q11" i="1" l="1"/>
  <c r="H14" i="1"/>
  <c r="H30" i="1"/>
  <c r="H5" i="1"/>
  <c r="H32" i="1"/>
  <c r="H15" i="1"/>
  <c r="H27" i="1"/>
  <c r="H26" i="3"/>
  <c r="H38" i="3"/>
  <c r="H33" i="3"/>
  <c r="H34" i="3"/>
  <c r="O10" i="3"/>
  <c r="H15" i="3" s="1"/>
  <c r="H25" i="3"/>
  <c r="H8" i="1" l="1"/>
  <c r="H48" i="1"/>
  <c r="H6" i="1"/>
  <c r="H22" i="1"/>
  <c r="H46" i="1"/>
  <c r="H40" i="1"/>
  <c r="H17" i="1"/>
  <c r="H41" i="1"/>
  <c r="H49" i="1"/>
  <c r="H12" i="1"/>
  <c r="H44" i="1"/>
  <c r="H29" i="1"/>
  <c r="H45" i="1"/>
  <c r="H16" i="1"/>
  <c r="H10" i="1"/>
  <c r="H18" i="1"/>
  <c r="H42" i="1"/>
  <c r="H50" i="1"/>
  <c r="H36" i="1"/>
  <c r="H21" i="1"/>
  <c r="H31" i="1"/>
  <c r="H47" i="1"/>
  <c r="H3" i="1"/>
  <c r="Q32" i="1" s="1"/>
  <c r="H11" i="1"/>
  <c r="H20" i="1"/>
  <c r="H28" i="1"/>
  <c r="H2" i="1"/>
  <c r="H13" i="1"/>
  <c r="H4" i="1"/>
  <c r="H23" i="1"/>
  <c r="H39" i="1"/>
  <c r="H24" i="1"/>
  <c r="H32" i="3"/>
  <c r="H14" i="3"/>
  <c r="O11" i="3"/>
  <c r="H2" i="3" s="1"/>
  <c r="H5" i="3"/>
  <c r="H27" i="3"/>
  <c r="H30" i="3"/>
  <c r="H45" i="3" l="1"/>
  <c r="H49" i="3"/>
  <c r="H28" i="3"/>
  <c r="H4" i="3"/>
  <c r="H23" i="3"/>
  <c r="H20" i="3"/>
  <c r="H31" i="3"/>
  <c r="H12" i="3"/>
  <c r="H18" i="3"/>
  <c r="H11" i="3"/>
  <c r="H21" i="3"/>
  <c r="H6" i="3"/>
  <c r="H36" i="3"/>
  <c r="H42" i="3"/>
  <c r="H39" i="3"/>
  <c r="H10" i="3"/>
  <c r="H29" i="3"/>
  <c r="H50" i="3"/>
  <c r="H47" i="3"/>
  <c r="H16" i="3"/>
  <c r="H22" i="3"/>
  <c r="H3" i="3"/>
  <c r="H44" i="3"/>
  <c r="H8" i="3"/>
  <c r="H24" i="3"/>
  <c r="H17" i="3"/>
  <c r="H40" i="3"/>
  <c r="H41" i="3"/>
  <c r="H46" i="3"/>
  <c r="H13" i="3"/>
  <c r="H48" i="3"/>
  <c r="O14" i="3" l="1"/>
  <c r="P16" i="3" s="1"/>
</calcChain>
</file>

<file path=xl/sharedStrings.xml><?xml version="1.0" encoding="utf-8"?>
<sst xmlns="http://schemas.openxmlformats.org/spreadsheetml/2006/main" count="550" uniqueCount="167">
  <si>
    <t>קוד לקוח</t>
  </si>
  <si>
    <t>שם פרטי לקוח</t>
  </si>
  <si>
    <t>שם משפחה לקוח</t>
  </si>
  <si>
    <t>עיר מגורים לקוח</t>
  </si>
  <si>
    <t>תאריך התקשרות</t>
  </si>
  <si>
    <t>לירוי</t>
  </si>
  <si>
    <t>זינה</t>
  </si>
  <si>
    <t>אביתר</t>
  </si>
  <si>
    <t>שמעון</t>
  </si>
  <si>
    <t>אדל</t>
  </si>
  <si>
    <t>נעמה</t>
  </si>
  <si>
    <t>נויה</t>
  </si>
  <si>
    <t>עילאי</t>
  </si>
  <si>
    <t>גור</t>
  </si>
  <si>
    <t>יותם</t>
  </si>
  <si>
    <t>רות</t>
  </si>
  <si>
    <t>אמיר</t>
  </si>
  <si>
    <t>מוחמד</t>
  </si>
  <si>
    <t>תמר</t>
  </si>
  <si>
    <t>ראובן</t>
  </si>
  <si>
    <t>נועה</t>
  </si>
  <si>
    <t>אדם</t>
  </si>
  <si>
    <t>רחל</t>
  </si>
  <si>
    <t>שגיא</t>
  </si>
  <si>
    <t>שאם</t>
  </si>
  <si>
    <t>מיכל</t>
  </si>
  <si>
    <t>רפאל</t>
  </si>
  <si>
    <t>מג'ד</t>
  </si>
  <si>
    <t>אלמא</t>
  </si>
  <si>
    <t>עמית</t>
  </si>
  <si>
    <t>אלון</t>
  </si>
  <si>
    <t>נהוראי</t>
  </si>
  <si>
    <t>עלמה</t>
  </si>
  <si>
    <t>נחמן</t>
  </si>
  <si>
    <t>איילה</t>
  </si>
  <si>
    <t>אורין</t>
  </si>
  <si>
    <t>שמואל</t>
  </si>
  <si>
    <t>יהונתן</t>
  </si>
  <si>
    <t>הודיה</t>
  </si>
  <si>
    <t>עמליה</t>
  </si>
  <si>
    <t>ליהי</t>
  </si>
  <si>
    <t>עבד</t>
  </si>
  <si>
    <t>אריאל</t>
  </si>
  <si>
    <t>עדי</t>
  </si>
  <si>
    <t>ליאור</t>
  </si>
  <si>
    <t>דניאל</t>
  </si>
  <si>
    <t>שלו</t>
  </si>
  <si>
    <t>דניאלה</t>
  </si>
  <si>
    <t>לוי</t>
  </si>
  <si>
    <t>כהן</t>
  </si>
  <si>
    <t>עמאש</t>
  </si>
  <si>
    <t>חלפון</t>
  </si>
  <si>
    <t>חסן</t>
  </si>
  <si>
    <t>אברמוב</t>
  </si>
  <si>
    <t>מור</t>
  </si>
  <si>
    <t>שחר</t>
  </si>
  <si>
    <t>רחמים</t>
  </si>
  <si>
    <t>איסקוב</t>
  </si>
  <si>
    <t>פלדמן</t>
  </si>
  <si>
    <t>הראל</t>
  </si>
  <si>
    <t>חדד</t>
  </si>
  <si>
    <t>סבח</t>
  </si>
  <si>
    <t>ג'בארין</t>
  </si>
  <si>
    <t>אטיאס</t>
  </si>
  <si>
    <t>דנינו</t>
  </si>
  <si>
    <t>עזרן</t>
  </si>
  <si>
    <t>סואעד</t>
  </si>
  <si>
    <t>בן עזרא</t>
  </si>
  <si>
    <t>אברהם</t>
  </si>
  <si>
    <t>ארביב</t>
  </si>
  <si>
    <t>קאסם</t>
  </si>
  <si>
    <t>ברזילי</t>
  </si>
  <si>
    <t>שרביט</t>
  </si>
  <si>
    <t>שטיין</t>
  </si>
  <si>
    <t>הררי</t>
  </si>
  <si>
    <t>חדאד</t>
  </si>
  <si>
    <t>קרן</t>
  </si>
  <si>
    <t>טאהא</t>
  </si>
  <si>
    <t>מחמוד</t>
  </si>
  <si>
    <t>אבו ריא</t>
  </si>
  <si>
    <t>זכריה</t>
  </si>
  <si>
    <t>מדר</t>
  </si>
  <si>
    <t>דמרי</t>
  </si>
  <si>
    <t>מזרחי</t>
  </si>
  <si>
    <t>סבג</t>
  </si>
  <si>
    <t>גרוס</t>
  </si>
  <si>
    <t>ביטון</t>
  </si>
  <si>
    <t>נוימן</t>
  </si>
  <si>
    <t>חיים</t>
  </si>
  <si>
    <t>סויסה</t>
  </si>
  <si>
    <t>מרעי</t>
  </si>
  <si>
    <t>מירון</t>
  </si>
  <si>
    <t>ברקת</t>
  </si>
  <si>
    <t>פקיעין חדשה</t>
  </si>
  <si>
    <t>העוגן</t>
  </si>
  <si>
    <t>ורד יריחו</t>
  </si>
  <si>
    <t>הסוללים</t>
  </si>
  <si>
    <t>שומרה</t>
  </si>
  <si>
    <t>סגולה</t>
  </si>
  <si>
    <t>צורית</t>
  </si>
  <si>
    <t>אודם</t>
  </si>
  <si>
    <t>אל סייד</t>
  </si>
  <si>
    <t>בית חנניה</t>
  </si>
  <si>
    <t>זוהר</t>
  </si>
  <si>
    <t>פוריה - נווה עובד</t>
  </si>
  <si>
    <t>מעונה</t>
  </si>
  <si>
    <t>צפרירים</t>
  </si>
  <si>
    <t>עספיא</t>
  </si>
  <si>
    <t>גבעת כ"ח</t>
  </si>
  <si>
    <t>דוב"ב</t>
  </si>
  <si>
    <t>פוריידיס</t>
  </si>
  <si>
    <t>כסלון</t>
  </si>
  <si>
    <t>נתיב השיירה</t>
  </si>
  <si>
    <t>תלמי אליהו</t>
  </si>
  <si>
    <t>חשמונאים</t>
  </si>
  <si>
    <t>הר אדר</t>
  </si>
  <si>
    <t>טל-אל</t>
  </si>
  <si>
    <t>משמר העמק</t>
  </si>
  <si>
    <t>נירן</t>
  </si>
  <si>
    <t>עין השופט</t>
  </si>
  <si>
    <t>אביחיל</t>
  </si>
  <si>
    <t>נטע</t>
  </si>
  <si>
    <t>כפר מסריק</t>
  </si>
  <si>
    <t>עזר</t>
  </si>
  <si>
    <t>גונן</t>
  </si>
  <si>
    <t>שתולים</t>
  </si>
  <si>
    <t>עמוקה</t>
  </si>
  <si>
    <t>הגשת דוחות</t>
  </si>
  <si>
    <t>ביקורת שנתית</t>
  </si>
  <si>
    <t>ייעוץ פיננסי</t>
  </si>
  <si>
    <t>הכנת משכורות</t>
  </si>
  <si>
    <t>מיסוי</t>
  </si>
  <si>
    <t>הכנסות מצטברות</t>
  </si>
  <si>
    <t>סיבת התקשרות</t>
  </si>
  <si>
    <t>מרחביה</t>
  </si>
  <si>
    <t>פעילות</t>
  </si>
  <si>
    <t>מחיר</t>
  </si>
  <si>
    <t>הכנסה מצטברת נטו</t>
  </si>
  <si>
    <t>מדרגה</t>
  </si>
  <si>
    <t>מס</t>
  </si>
  <si>
    <t>מצטבר</t>
  </si>
  <si>
    <t>סה"כ הכנסה נטו</t>
  </si>
  <si>
    <t>סה"כ הכנסה נטו לאחר עדכון מדרגות המס</t>
  </si>
  <si>
    <t>סיום התקשרות</t>
  </si>
  <si>
    <t>יום סיום התקשרות</t>
  </si>
  <si>
    <t>Friday</t>
  </si>
  <si>
    <t>Saturday</t>
  </si>
  <si>
    <t>מועד ההתקשרות יחל בתחילת השבוע</t>
  </si>
  <si>
    <t>אנא פנה בדחיפות לחברה</t>
  </si>
  <si>
    <t>סך ההכנסה נטו מהלקוחות שעונים לתנאים :</t>
  </si>
  <si>
    <t>מספר הלקוחחות שעונים לתנאים :</t>
  </si>
  <si>
    <t>&lt;1/1/2023</t>
  </si>
  <si>
    <t>סה"כ הכנסה נטו בדולים לעומדים בתנאים :</t>
  </si>
  <si>
    <t>סה"כ הכנסה נטו מצטברת ב-$</t>
  </si>
  <si>
    <t>שער הדולר</t>
  </si>
  <si>
    <t>סה"כ הכנזה נטו</t>
  </si>
  <si>
    <t>כמות לקוחות</t>
  </si>
  <si>
    <t>סיבת התקשרות מינימלית</t>
  </si>
  <si>
    <t>תוויות שורה</t>
  </si>
  <si>
    <t>סכום כולל</t>
  </si>
  <si>
    <t>סה"כ הכנסה מצטברת</t>
  </si>
  <si>
    <t>מספר לקוחות</t>
  </si>
  <si>
    <t>(הכל)</t>
  </si>
  <si>
    <t>סה"כהכנסה מצטברת נטו</t>
  </si>
  <si>
    <t>מספר התקשרויות</t>
  </si>
  <si>
    <t>שם משפחה של הלקוח בעל היקף כספי מכסימלי (סה"כ הכנסה נטו מכסימלית)</t>
  </si>
  <si>
    <t>שם משפחה של הלקוח בעלמספר ההתקשרויות במכסימלי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</si>
</sst>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-* #,##0.00_-;\-* #,##0.00_-;_-* &quot;-&quot;??_-;_-@_-"/>
    <numFmt numFmtId="164" formatCode="_ [$₪-40D]\ * #,##0.00_ ;_ [$₪-40D]\ * \-#,##0.00_ ;_ [$₪-40D]\ * &quot;-&quot;??_ ;_ @_ "/>
    <numFmt numFmtId="166" formatCode="_-* #,##0_-;\-* #,##0_-;_-* &quot;-&quot;??_-;_-@_-"/>
    <numFmt numFmtId="168" formatCode="_-[$$-409]* #,##0.00_ ;_-[$$-409]* \-#,##0.00\ ;_-[$$-409]* &quot;-&quot;??_ ;_-@_ 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David"/>
      <family val="2"/>
    </font>
    <font>
      <b/>
      <u/>
      <sz val="11"/>
      <color theme="1"/>
      <name val="Calibri"/>
      <family val="2"/>
      <scheme val="minor"/>
    </font>
    <font>
      <b/>
      <u/>
      <sz val="12"/>
      <color theme="1"/>
      <name val="David"/>
      <family val="2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33CC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8">
    <xf numFmtId="0" fontId="0" fillId="0" borderId="0" xfId="0"/>
    <xf numFmtId="0" fontId="1" fillId="0" borderId="0" xfId="0" applyFont="1"/>
    <xf numFmtId="0" fontId="1" fillId="0" borderId="1" xfId="0" applyFont="1" applyBorder="1"/>
    <xf numFmtId="14" fontId="1" fillId="0" borderId="1" xfId="0" applyNumberFormat="1" applyFont="1" applyBorder="1"/>
    <xf numFmtId="164" fontId="1" fillId="0" borderId="1" xfId="0" applyNumberFormat="1" applyFont="1" applyBorder="1"/>
    <xf numFmtId="0" fontId="2" fillId="0" borderId="1" xfId="0" applyFont="1" applyBorder="1" applyAlignment="1">
      <alignment horizontal="center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3" borderId="1" xfId="0" applyFont="1" applyFill="1" applyBorder="1"/>
    <xf numFmtId="9" fontId="1" fillId="3" borderId="1" xfId="0" applyNumberFormat="1" applyFont="1" applyFill="1" applyBorder="1"/>
    <xf numFmtId="0" fontId="3" fillId="3" borderId="1" xfId="0" applyFont="1" applyFill="1" applyBorder="1"/>
    <xf numFmtId="0" fontId="2" fillId="0" borderId="0" xfId="0" applyFont="1"/>
    <xf numFmtId="166" fontId="1" fillId="0" borderId="0" xfId="1" applyNumberFormat="1" applyFont="1"/>
    <xf numFmtId="9" fontId="1" fillId="0" borderId="0" xfId="0" applyNumberFormat="1" applyFont="1"/>
    <xf numFmtId="166" fontId="1" fillId="0" borderId="0" xfId="0" applyNumberFormat="1" applyFont="1"/>
    <xf numFmtId="14" fontId="1" fillId="0" borderId="0" xfId="0" applyNumberFormat="1" applyFont="1"/>
    <xf numFmtId="0" fontId="1" fillId="4" borderId="1" xfId="0" applyFont="1" applyFill="1" applyBorder="1"/>
    <xf numFmtId="0" fontId="5" fillId="0" borderId="0" xfId="0" applyFont="1"/>
    <xf numFmtId="0" fontId="3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/>
    <xf numFmtId="0" fontId="3" fillId="6" borderId="1" xfId="0" applyFont="1" applyFill="1" applyBorder="1" applyAlignment="1">
      <alignment horizontal="center" vertical="center" wrapText="1"/>
    </xf>
    <xf numFmtId="0" fontId="1" fillId="6" borderId="1" xfId="0" applyFont="1" applyFill="1" applyBorder="1"/>
    <xf numFmtId="0" fontId="3" fillId="0" borderId="0" xfId="0" applyFont="1"/>
    <xf numFmtId="166" fontId="3" fillId="0" borderId="0" xfId="1" applyNumberFormat="1" applyFont="1"/>
    <xf numFmtId="0" fontId="1" fillId="7" borderId="1" xfId="0" applyFont="1" applyFill="1" applyBorder="1"/>
    <xf numFmtId="168" fontId="1" fillId="0" borderId="0" xfId="0" applyNumberFormat="1" applyFont="1"/>
    <xf numFmtId="0" fontId="1" fillId="0" borderId="2" xfId="0" applyFont="1" applyBorder="1"/>
    <xf numFmtId="164" fontId="1" fillId="0" borderId="2" xfId="0" applyNumberFormat="1" applyFont="1" applyBorder="1"/>
    <xf numFmtId="166" fontId="1" fillId="0" borderId="1" xfId="1" applyNumberFormat="1" applyFont="1" applyBorder="1"/>
    <xf numFmtId="166" fontId="1" fillId="3" borderId="1" xfId="1" applyNumberFormat="1" applyFont="1" applyFill="1" applyBorder="1"/>
    <xf numFmtId="0" fontId="3" fillId="5" borderId="0" xfId="0" applyFont="1" applyFill="1" applyBorder="1"/>
    <xf numFmtId="0" fontId="3" fillId="5" borderId="0" xfId="0" applyFont="1" applyFill="1"/>
    <xf numFmtId="0" fontId="0" fillId="0" borderId="0" xfId="0" pivotButton="1"/>
    <xf numFmtId="0" fontId="0" fillId="0" borderId="0" xfId="0" applyAlignment="1">
      <alignment horizontal="right"/>
    </xf>
    <xf numFmtId="164" fontId="0" fillId="0" borderId="0" xfId="0" applyNumberFormat="1"/>
    <xf numFmtId="0" fontId="0" fillId="0" borderId="0" xfId="0" applyNumberFormat="1"/>
    <xf numFmtId="0" fontId="0" fillId="3" borderId="0" xfId="0" applyFill="1"/>
  </cellXfs>
  <cellStyles count="2">
    <cellStyle name="Comma" xfId="1" builtinId="3"/>
    <cellStyle name="Normal" xfId="0" builtinId="0"/>
  </cellStyles>
  <dxfs count="2">
    <dxf>
      <font>
        <b/>
        <i val="0"/>
        <color rgb="FF00B050"/>
      </font>
    </dxf>
    <dxf>
      <font>
        <b/>
        <i val="0"/>
        <color rgb="FFFF0000"/>
      </font>
    </dxf>
  </dxfs>
  <tableStyles count="1" defaultTableStyle="TableStyleMedium9" defaultPivotStyle="PivotStyleLight16">
    <tableStyle name="Invisible" pivot="0" table="0" count="0" xr9:uid="{3D790B54-17A8-438E-B9E4-1DB320ED5336}"/>
  </tableStyles>
  <colors>
    <mruColors>
      <color rgb="FF33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6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sharedStrings" Target="sharedStrings.xml"/><Relationship Id="rId5" Type="http://schemas.openxmlformats.org/officeDocument/2006/relationships/chartsheet" Target="chartsheets/sheet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 b="1" u="sng"/>
              <a:t>התפלגות הכנסות על פי סיבות התקשרות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IL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B84B-492F-A9E0-06CD36BD9541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B84B-492F-A9E0-06CD36BD954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B84B-492F-A9E0-06CD36BD954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B84B-492F-A9E0-06CD36BD954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B84B-492F-A9E0-06CD36BD9541}"/>
              </c:ext>
            </c:extLst>
          </c:dPt>
          <c:dPt>
            <c:idx val="5"/>
            <c:bubble3D val="0"/>
            <c:explosion val="22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B84B-492F-A9E0-06CD36BD954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IL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לקוחות!$P$53:$P$58</c:f>
              <c:strCache>
                <c:ptCount val="6"/>
                <c:pt idx="0">
                  <c:v>הגשת דוחות</c:v>
                </c:pt>
                <c:pt idx="1">
                  <c:v>הגשת דוחות</c:v>
                </c:pt>
                <c:pt idx="2">
                  <c:v>ביקורת שנתית</c:v>
                </c:pt>
                <c:pt idx="3">
                  <c:v>ייעוץ פיננסי</c:v>
                </c:pt>
                <c:pt idx="4">
                  <c:v>הכנת משכורות</c:v>
                </c:pt>
                <c:pt idx="5">
                  <c:v>מיסוי</c:v>
                </c:pt>
              </c:strCache>
            </c:strRef>
          </c:cat>
          <c:val>
            <c:numRef>
              <c:f>לקוחות!$Q$53:$Q$58</c:f>
              <c:numCache>
                <c:formatCode>_-* #,##0_-;\-* #,##0_-;_-* "-"??_-;_-@_-</c:formatCode>
                <c:ptCount val="6"/>
                <c:pt idx="0">
                  <c:v>639964.79999999993</c:v>
                </c:pt>
                <c:pt idx="1">
                  <c:v>639964.79999999993</c:v>
                </c:pt>
                <c:pt idx="2">
                  <c:v>420214.4</c:v>
                </c:pt>
                <c:pt idx="3">
                  <c:v>454816.65</c:v>
                </c:pt>
                <c:pt idx="4">
                  <c:v>399735.69999999995</c:v>
                </c:pt>
                <c:pt idx="5">
                  <c:v>148317.75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84B-492F-A9E0-06CD36BD9541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IL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2C8224C-BCFD-46BE-8FCD-274402878BBC}">
  <sheetPr/>
  <sheetViews>
    <sheetView zoomScale="11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3297" cy="6076293"/>
    <xdr:graphicFrame macro="">
      <xdr:nvGraphicFramePr>
        <xdr:cNvPr id="2" name="תרשים 1">
          <a:extLst>
            <a:ext uri="{FF2B5EF4-FFF2-40B4-BE49-F238E27FC236}">
              <a16:creationId xmlns:a16="http://schemas.microsoft.com/office/drawing/2014/main" id="{A1A55137-9668-A928-8E80-B344A9EF485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i Armoni" refreshedDate="45676.623006250004" createdVersion="8" refreshedVersion="8" minRefreshableVersion="3" recordCount="50" xr:uid="{1C3C4730-3129-466A-A728-83F21828F3E5}">
  <cacheSource type="worksheet">
    <worksheetSource ref="A1:K51" sheet="לקוחות"/>
  </cacheSource>
  <cacheFields count="11">
    <cacheField name="קוד לקוח" numFmtId="0">
      <sharedItems containsSemiMixedTypes="0" containsString="0" containsNumber="1" containsInteger="1" minValue="1100" maxValue="9913"/>
    </cacheField>
    <cacheField name="שם פרטי לקוח" numFmtId="0">
      <sharedItems/>
    </cacheField>
    <cacheField name="שם משפחה לקוח" numFmtId="0">
      <sharedItems count="43">
        <s v="לוי"/>
        <s v="כהן"/>
        <s v="עמאש"/>
        <s v="חלפון"/>
        <s v="חסן"/>
        <s v="אברמוב"/>
        <s v="מור"/>
        <s v="שחר"/>
        <s v="רחמים"/>
        <s v="איסקוב"/>
        <s v="פלדמן"/>
        <s v="הראל"/>
        <s v="חדד"/>
        <s v="סבח"/>
        <s v="ג'בארין"/>
        <s v="אטיאס"/>
        <s v="דנינו"/>
        <s v="עזרן"/>
        <s v="סואעד"/>
        <s v="בן עזרא"/>
        <s v="אברהם"/>
        <s v="ארביב"/>
        <s v="קאסם"/>
        <s v="ברזילי"/>
        <s v="שרביט"/>
        <s v="שטיין"/>
        <s v="הררי"/>
        <s v="חדאד"/>
        <s v="קרן"/>
        <s v="טאהא"/>
        <s v="מחמוד"/>
        <s v="אבו ריא"/>
        <s v="זכריה"/>
        <s v="מדר"/>
        <s v="דמרי"/>
        <s v="מזרחי"/>
        <s v="סבג"/>
        <s v="גרוס"/>
        <s v="ביטון"/>
        <s v="נוימן"/>
        <s v="חיים"/>
        <s v="סויסה"/>
        <s v="מרעי"/>
      </sharedItems>
    </cacheField>
    <cacheField name="עיר מגורים לקוח" numFmtId="0">
      <sharedItems count="38">
        <s v="מירון"/>
        <s v="ברקת"/>
        <s v="פקיעין חדשה"/>
        <s v="העוגן"/>
        <s v="ורד יריחו"/>
        <s v="הסוללים"/>
        <s v="שומרה"/>
        <s v="סגולה"/>
        <s v="צורית"/>
        <s v="אודם"/>
        <s v="אל סייד"/>
        <s v="בית חנניה"/>
        <s v="זוהר"/>
        <s v="פוריה - נווה עובד"/>
        <s v="מעונה"/>
        <s v="צפרירים"/>
        <s v="עספיא"/>
        <s v="גבעת כ&quot;ח"/>
        <s v="דוב&quot;ב"/>
        <s v="פוריידיס"/>
        <s v="כסלון"/>
        <s v="נתיב השיירה"/>
        <s v="תלמי אליהו"/>
        <s v="חשמונאים"/>
        <s v="הר אדר"/>
        <s v="טל-אל"/>
        <s v="משמר העמק"/>
        <s v="נירן"/>
        <s v="עין השופט"/>
        <s v="אביחיל"/>
        <s v="נטע"/>
        <s v="מרחביה"/>
        <s v="כפר מסריק"/>
        <s v="עזר"/>
        <s v="גונן"/>
        <s v="שתולים"/>
        <s v="עדי"/>
        <s v="עמוקה"/>
      </sharedItems>
    </cacheField>
    <cacheField name="תאריך התקשרות" numFmtId="14">
      <sharedItems containsSemiMixedTypes="0" containsNonDate="0" containsDate="1" containsString="0" minDate="2019-09-29T00:00:00" maxDate="2024-09-10T00:00:00"/>
    </cacheField>
    <cacheField name="הכנסות מצטברות" numFmtId="164">
      <sharedItems containsSemiMixedTypes="0" containsString="0" containsNumber="1" containsInteger="1" minValue="16410" maxValue="99630"/>
    </cacheField>
    <cacheField name="סיבת התקשרות" numFmtId="0">
      <sharedItems count="5">
        <s v="הגשת דוחות"/>
        <s v="ביקורת שנתית"/>
        <s v="ייעוץ פיננסי"/>
        <s v="הכנת משכורות"/>
        <s v="מיסוי"/>
      </sharedItems>
    </cacheField>
    <cacheField name="הכנסה מצטברת נטו" numFmtId="164">
      <sharedItems containsSemiMixedTypes="0" containsString="0" containsNumber="1" minValue="15698.5" maxValue="69028"/>
    </cacheField>
    <cacheField name="סיום התקשרות" numFmtId="14">
      <sharedItems containsSemiMixedTypes="0" containsNonDate="0" containsDate="1" containsString="0" minDate="2021-03-31T00:00:00" maxDate="2026-04-01T00:00:00"/>
    </cacheField>
    <cacheField name="יום סיום התקשרות" numFmtId="0">
      <sharedItems/>
    </cacheField>
    <cacheField name="סה&quot;כ הכנסה נטו מצטברת ב-$" numFmtId="168">
      <sharedItems containsSemiMixedTypes="0" containsString="0" containsNumber="1" minValue="4485.2857142857147" maxValue="19722.28571428571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n v="7425"/>
    <s v="לירוי"/>
    <x v="0"/>
    <x v="0"/>
    <d v="2024-04-24T00:00:00"/>
    <n v="92634"/>
    <x v="0"/>
    <n v="64830.399999999994"/>
    <d v="2025-10-31T00:00:00"/>
    <s v="מועד ההתקשרות יחל בתחילת השבוע"/>
    <n v="18522.971428571425"/>
  </r>
  <r>
    <n v="8279"/>
    <s v="זינה"/>
    <x v="1"/>
    <x v="1"/>
    <d v="2022-09-12T00:00:00"/>
    <n v="56995"/>
    <x v="0"/>
    <n v="43447"/>
    <d v="2024-03-31T00:00:00"/>
    <s v="אנא פנה בדחיפות לחברה"/>
    <n v="12413.428571428571"/>
  </r>
  <r>
    <n v="8652"/>
    <s v="אביתר"/>
    <x v="2"/>
    <x v="2"/>
    <d v="2021-05-24T00:00:00"/>
    <n v="46998"/>
    <x v="1"/>
    <n v="37448.800000000003"/>
    <d v="2022-11-30T00:00:00"/>
    <s v="אנא פנה בדחיפות לחברה"/>
    <n v="10699.657142857144"/>
  </r>
  <r>
    <n v="4599"/>
    <s v="שמעון"/>
    <x v="3"/>
    <x v="3"/>
    <d v="2021-01-16T00:00:00"/>
    <n v="36490"/>
    <x v="2"/>
    <n v="30968.5"/>
    <d v="2022-07-31T00:00:00"/>
    <s v="אנא פנה בדחיפות לחברה"/>
    <n v="8848.1428571428569"/>
  </r>
  <r>
    <n v="3185"/>
    <s v="אדל"/>
    <x v="4"/>
    <x v="4"/>
    <d v="2021-02-08T00:00:00"/>
    <n v="69142"/>
    <x v="1"/>
    <n v="50735.199999999997"/>
    <d v="2022-08-31T00:00:00"/>
    <s v="אנא פנה בדחיפות לחברה"/>
    <n v="14495.771428571428"/>
  </r>
  <r>
    <n v="1455"/>
    <s v="נעמה"/>
    <x v="5"/>
    <x v="5"/>
    <d v="2024-06-19T00:00:00"/>
    <n v="18144"/>
    <x v="3"/>
    <n v="17172.400000000001"/>
    <d v="2025-12-31T00:00:00"/>
    <s v="Wednesday"/>
    <n v="4906.4000000000005"/>
  </r>
  <r>
    <n v="9895"/>
    <s v="נויה"/>
    <x v="4"/>
    <x v="6"/>
    <d v="2024-04-07T00:00:00"/>
    <n v="68691"/>
    <x v="1"/>
    <n v="50464.6"/>
    <d v="2025-10-31T00:00:00"/>
    <s v="מועד ההתקשרות יחל בתחילת השבוע"/>
    <n v="14418.457142857142"/>
  </r>
  <r>
    <n v="3838"/>
    <s v="עילאי"/>
    <x v="6"/>
    <x v="7"/>
    <d v="2020-07-31T00:00:00"/>
    <n v="18465"/>
    <x v="2"/>
    <n v="17445.25"/>
    <d v="2022-01-31T00:00:00"/>
    <s v="אנא פנה בדחיפות לחברה"/>
    <n v="4984.3571428571431"/>
  </r>
  <r>
    <n v="3146"/>
    <s v="אדל"/>
    <x v="7"/>
    <x v="8"/>
    <d v="2023-01-01T00:00:00"/>
    <n v="60040"/>
    <x v="3"/>
    <n v="45274"/>
    <d v="2024-07-31T00:00:00"/>
    <s v="אנא פנה בדחיפות לחברה"/>
    <n v="12935.428571428571"/>
  </r>
  <r>
    <n v="8697"/>
    <s v="גור"/>
    <x v="8"/>
    <x v="9"/>
    <d v="2022-07-09T00:00:00"/>
    <n v="99630"/>
    <x v="0"/>
    <n v="69028"/>
    <d v="2024-01-31T00:00:00"/>
    <s v="אנא פנה בדחיפות לחברה"/>
    <n v="19722.285714285714"/>
  </r>
  <r>
    <n v="7126"/>
    <s v="יותם"/>
    <x v="9"/>
    <x v="10"/>
    <d v="2021-09-08T00:00:00"/>
    <n v="80327"/>
    <x v="0"/>
    <n v="57446.2"/>
    <d v="2023-03-31T00:00:00"/>
    <s v="אנא פנה בדחיפות לחברה"/>
    <n v="16413.2"/>
  </r>
  <r>
    <n v="1668"/>
    <s v="רות"/>
    <x v="10"/>
    <x v="11"/>
    <d v="2021-02-19T00:00:00"/>
    <n v="45453"/>
    <x v="1"/>
    <n v="36521.800000000003"/>
    <d v="2022-08-31T00:00:00"/>
    <s v="אנא פנה בדחיפות לחברה"/>
    <n v="10434.800000000001"/>
  </r>
  <r>
    <n v="6820"/>
    <s v="אמיר"/>
    <x v="11"/>
    <x v="12"/>
    <d v="2023-07-18T00:00:00"/>
    <n v="39845"/>
    <x v="2"/>
    <n v="33149.25"/>
    <d v="2025-01-31T00:00:00"/>
    <s v="מועד ההתקשרות יחל בתחילת השבוע"/>
    <n v="9471.2142857142862"/>
  </r>
  <r>
    <n v="9913"/>
    <s v="מוחמד"/>
    <x v="12"/>
    <x v="13"/>
    <d v="2024-09-09T00:00:00"/>
    <n v="39649"/>
    <x v="2"/>
    <n v="33021.85"/>
    <d v="2026-03-31T00:00:00"/>
    <s v="Tuesday"/>
    <n v="9434.8142857142848"/>
  </r>
  <r>
    <n v="6959"/>
    <s v="תמר"/>
    <x v="13"/>
    <x v="14"/>
    <d v="2021-07-30T00:00:00"/>
    <n v="59080"/>
    <x v="2"/>
    <n v="44698"/>
    <d v="2023-01-31T00:00:00"/>
    <s v="אנא פנה בדחיפות לחברה"/>
    <n v="12770.857142857143"/>
  </r>
  <r>
    <n v="2545"/>
    <s v="ראובן"/>
    <x v="1"/>
    <x v="15"/>
    <d v="2021-01-02T00:00:00"/>
    <n v="44039"/>
    <x v="2"/>
    <n v="35673.4"/>
    <d v="2022-07-31T00:00:00"/>
    <s v="אנא פנה בדחיפות לחברה"/>
    <n v="10192.4"/>
  </r>
  <r>
    <n v="8665"/>
    <s v="נועה"/>
    <x v="14"/>
    <x v="8"/>
    <d v="2021-05-07T00:00:00"/>
    <n v="88374"/>
    <x v="3"/>
    <n v="62274.399999999994"/>
    <d v="2022-11-30T00:00:00"/>
    <s v="אנא פנה בדחיפות לחברה"/>
    <n v="17792.685714285712"/>
  </r>
  <r>
    <n v="7462"/>
    <s v="אדם"/>
    <x v="15"/>
    <x v="16"/>
    <d v="2023-06-20T00:00:00"/>
    <n v="16410"/>
    <x v="2"/>
    <n v="15698.5"/>
    <d v="2024-12-31T00:00:00"/>
    <s v="אנא פנה בדחיפות לחברה"/>
    <n v="4485.2857142857147"/>
  </r>
  <r>
    <n v="8168"/>
    <s v="רחל"/>
    <x v="16"/>
    <x v="13"/>
    <d v="2022-09-17T00:00:00"/>
    <n v="77854"/>
    <x v="0"/>
    <n v="55962.400000000001"/>
    <d v="2024-03-31T00:00:00"/>
    <s v="אנא פנה בדחיפות לחברה"/>
    <n v="15989.257142857143"/>
  </r>
  <r>
    <n v="9731"/>
    <s v="שגיא"/>
    <x v="1"/>
    <x v="17"/>
    <d v="2022-09-02T00:00:00"/>
    <n v="62929"/>
    <x v="3"/>
    <n v="47007.4"/>
    <d v="2024-03-31T00:00:00"/>
    <s v="אנא פנה בדחיפות לחברה"/>
    <n v="13430.685714285715"/>
  </r>
  <r>
    <n v="4149"/>
    <s v="תמר"/>
    <x v="17"/>
    <x v="16"/>
    <d v="2019-10-10T00:00:00"/>
    <n v="46340"/>
    <x v="0"/>
    <n v="37054"/>
    <d v="2021-04-30T00:00:00"/>
    <s v="אנא פנה בדחיפות לחברה"/>
    <n v="10586.857142857143"/>
  </r>
  <r>
    <n v="8583"/>
    <s v="שאם"/>
    <x v="18"/>
    <x v="18"/>
    <d v="2020-11-27T00:00:00"/>
    <n v="40406"/>
    <x v="2"/>
    <n v="33493.599999999999"/>
    <d v="2022-05-31T00:00:00"/>
    <s v="אנא פנה בדחיפות לחברה"/>
    <n v="9569.6"/>
  </r>
  <r>
    <n v="3322"/>
    <s v="מיכל"/>
    <x v="19"/>
    <x v="19"/>
    <d v="2021-08-13T00:00:00"/>
    <n v="93981"/>
    <x v="2"/>
    <n v="65638.600000000006"/>
    <d v="2023-02-28T00:00:00"/>
    <s v="אנא פנה בדחיפות לחברה"/>
    <n v="18753.885714285716"/>
  </r>
  <r>
    <n v="5639"/>
    <s v="רפאל"/>
    <x v="20"/>
    <x v="20"/>
    <d v="2020-09-12T00:00:00"/>
    <n v="34298"/>
    <x v="3"/>
    <n v="29508.6"/>
    <d v="2022-03-31T00:00:00"/>
    <s v="אנא פנה בדחיפות לחברה"/>
    <n v="8431.028571428571"/>
  </r>
  <r>
    <n v="6931"/>
    <s v="מג'ד"/>
    <x v="21"/>
    <x v="21"/>
    <d v="2022-06-04T00:00:00"/>
    <n v="34974"/>
    <x v="4"/>
    <n v="29981.8"/>
    <d v="2023-12-31T00:00:00"/>
    <s v="אנא פנה בדחיפות לחברה"/>
    <n v="8566.2285714285717"/>
  </r>
  <r>
    <n v="1100"/>
    <s v="אלמא"/>
    <x v="22"/>
    <x v="4"/>
    <d v="2019-11-07T00:00:00"/>
    <n v="37460"/>
    <x v="0"/>
    <n v="31599"/>
    <d v="2021-05-31T00:00:00"/>
    <s v="אנא פנה בדחיפות לחברה"/>
    <n v="9028.2857142857138"/>
  </r>
  <r>
    <n v="8716"/>
    <s v="עמית"/>
    <x v="23"/>
    <x v="22"/>
    <d v="2022-03-28T00:00:00"/>
    <n v="91972"/>
    <x v="0"/>
    <n v="64433.2"/>
    <d v="2023-09-30T00:00:00"/>
    <s v="אנא פנה בדחיפות לחברה"/>
    <n v="18409.485714285714"/>
  </r>
  <r>
    <n v="2100"/>
    <s v="אלון"/>
    <x v="24"/>
    <x v="23"/>
    <d v="2021-11-29T00:00:00"/>
    <n v="45647"/>
    <x v="3"/>
    <n v="36638.199999999997"/>
    <d v="2023-05-31T00:00:00"/>
    <s v="אנא פנה בדחיפות לחברה"/>
    <n v="10468.057142857142"/>
  </r>
  <r>
    <n v="2557"/>
    <s v="נהוראי"/>
    <x v="25"/>
    <x v="24"/>
    <d v="2022-06-12T00:00:00"/>
    <n v="38276"/>
    <x v="1"/>
    <n v="32129.4"/>
    <d v="2023-12-31T00:00:00"/>
    <s v="אנא פנה בדחיפות לחברה"/>
    <n v="9179.8285714285721"/>
  </r>
  <r>
    <n v="8177"/>
    <s v="עלמה"/>
    <x v="26"/>
    <x v="25"/>
    <d v="2020-02-12T00:00:00"/>
    <n v="71095"/>
    <x v="1"/>
    <n v="51907"/>
    <d v="2021-08-31T00:00:00"/>
    <s v="אנא פנה בדחיפות לחברה"/>
    <n v="14830.571428571429"/>
  </r>
  <r>
    <n v="9043"/>
    <s v="נחמן"/>
    <x v="27"/>
    <x v="26"/>
    <d v="2023-04-23T00:00:00"/>
    <n v="35185"/>
    <x v="2"/>
    <n v="30120.25"/>
    <d v="2024-10-31T00:00:00"/>
    <s v="אנא פנה בדחיפות לחברה"/>
    <n v="8605.7857142857138"/>
  </r>
  <r>
    <n v="2940"/>
    <s v="איילה"/>
    <x v="28"/>
    <x v="27"/>
    <d v="2022-09-10T00:00:00"/>
    <n v="34103"/>
    <x v="0"/>
    <n v="29372.1"/>
    <d v="2024-03-31T00:00:00"/>
    <s v="אנא פנה בדחיפות לחברה"/>
    <n v="8392.028571428571"/>
  </r>
  <r>
    <n v="6325"/>
    <s v="עלמה"/>
    <x v="29"/>
    <x v="28"/>
    <d v="2023-03-09T00:00:00"/>
    <n v="33853"/>
    <x v="3"/>
    <n v="29197.1"/>
    <d v="2024-09-30T00:00:00"/>
    <s v="אנא פנה בדחיפות לחברה"/>
    <n v="8342.028571428571"/>
  </r>
  <r>
    <n v="3363"/>
    <s v="נויה"/>
    <x v="30"/>
    <x v="29"/>
    <d v="2021-04-14T00:00:00"/>
    <n v="17796"/>
    <x v="4"/>
    <n v="16876.599999999999"/>
    <d v="2022-10-31T00:00:00"/>
    <s v="אנא פנה בדחיפות לחברה"/>
    <n v="4821.8857142857141"/>
  </r>
  <r>
    <n v="9371"/>
    <s v="אורין"/>
    <x v="31"/>
    <x v="30"/>
    <d v="2020-08-04T00:00:00"/>
    <n v="67184"/>
    <x v="2"/>
    <n v="49560.4"/>
    <d v="2022-02-28T00:00:00"/>
    <s v="אנא פנה בדחיפות לחברה"/>
    <n v="14160.114285714286"/>
  </r>
  <r>
    <n v="6909"/>
    <s v="שמואל"/>
    <x v="32"/>
    <x v="31"/>
    <d v="2023-03-20T00:00:00"/>
    <n v="25505"/>
    <x v="4"/>
    <n v="23128.75"/>
    <d v="2024-09-30T00:00:00"/>
    <s v="אנא פנה בדחיפות לחברה"/>
    <n v="6608.2142857142853"/>
  </r>
  <r>
    <n v="4367"/>
    <s v="נהוראי"/>
    <x v="0"/>
    <x v="32"/>
    <d v="2024-09-05T00:00:00"/>
    <n v="32359"/>
    <x v="0"/>
    <n v="28151.3"/>
    <d v="2026-03-31T00:00:00"/>
    <s v="Tuesday"/>
    <n v="8043.2285714285708"/>
  </r>
  <r>
    <n v="8192"/>
    <s v="יהונתן"/>
    <x v="33"/>
    <x v="8"/>
    <d v="2024-07-15T00:00:00"/>
    <n v="71321"/>
    <x v="1"/>
    <n v="52042.6"/>
    <d v="2026-01-31T00:00:00"/>
    <s v="מועד ההתקשרות יחל בתחילת השבוע"/>
    <n v="14869.314285714285"/>
  </r>
  <r>
    <n v="8345"/>
    <s v="אלמא"/>
    <x v="34"/>
    <x v="8"/>
    <d v="2023-09-02T00:00:00"/>
    <n v="81110"/>
    <x v="1"/>
    <n v="57916"/>
    <d v="2025-03-31T00:00:00"/>
    <s v="Monday"/>
    <n v="16547.428571428572"/>
  </r>
  <r>
    <n v="4957"/>
    <s v="הודיה"/>
    <x v="35"/>
    <x v="23"/>
    <d v="2022-01-20T00:00:00"/>
    <n v="66042"/>
    <x v="4"/>
    <n v="48875.199999999997"/>
    <d v="2023-07-31T00:00:00"/>
    <s v="אנא פנה בדחיפות לחברה"/>
    <n v="13964.342857142856"/>
  </r>
  <r>
    <n v="4884"/>
    <s v="עמליה"/>
    <x v="36"/>
    <x v="22"/>
    <d v="2022-11-08T00:00:00"/>
    <n v="95922"/>
    <x v="0"/>
    <n v="66803.199999999997"/>
    <d v="2024-05-31T00:00:00"/>
    <s v="אנא פנה בדחיפות לחברה"/>
    <n v="19086.62857142857"/>
  </r>
  <r>
    <n v="2962"/>
    <s v="ליהי"/>
    <x v="37"/>
    <x v="21"/>
    <d v="2023-09-19T00:00:00"/>
    <n v="34222"/>
    <x v="4"/>
    <n v="29455.4"/>
    <d v="2025-03-31T00:00:00"/>
    <s v="Monday"/>
    <n v="8415.8285714285721"/>
  </r>
  <r>
    <n v="6595"/>
    <s v="אדל"/>
    <x v="38"/>
    <x v="33"/>
    <d v="2019-09-29T00:00:00"/>
    <n v="72678"/>
    <x v="3"/>
    <n v="52856.800000000003"/>
    <d v="2021-03-31T00:00:00"/>
    <s v="אנא פנה בדחיפות לחברה"/>
    <n v="15101.942857142858"/>
  </r>
  <r>
    <n v="6311"/>
    <s v="עבד"/>
    <x v="39"/>
    <x v="6"/>
    <d v="2024-07-07T00:00:00"/>
    <n v="79903"/>
    <x v="0"/>
    <n v="57191.8"/>
    <d v="2026-01-31T00:00:00"/>
    <s v="מועד ההתקשרות יחל בתחילת השבוע"/>
    <n v="16340.514285714287"/>
  </r>
  <r>
    <n v="8473"/>
    <s v="אריאל"/>
    <x v="40"/>
    <x v="0"/>
    <d v="2024-03-13T00:00:00"/>
    <n v="69665"/>
    <x v="1"/>
    <n v="51049"/>
    <d v="2025-09-30T00:00:00"/>
    <s v="Tuesday"/>
    <n v="14585.428571428571"/>
  </r>
  <r>
    <n v="5117"/>
    <s v="עדי"/>
    <x v="12"/>
    <x v="34"/>
    <d v="2022-09-09T00:00:00"/>
    <n v="42327"/>
    <x v="0"/>
    <n v="34646.199999999997"/>
    <d v="2024-03-31T00:00:00"/>
    <s v="אנא פנה בדחיפות לחברה"/>
    <n v="9898.9142857142851"/>
  </r>
  <r>
    <n v="3786"/>
    <s v="ליאור"/>
    <x v="0"/>
    <x v="16"/>
    <d v="2021-09-06T00:00:00"/>
    <n v="40371"/>
    <x v="3"/>
    <n v="33472.6"/>
    <d v="2023-03-31T00:00:00"/>
    <s v="אנא פנה בדחיפות לחברה"/>
    <n v="9563.6"/>
  </r>
  <r>
    <n v="8059"/>
    <s v="דניאל"/>
    <x v="41"/>
    <x v="35"/>
    <d v="2024-09-02T00:00:00"/>
    <n v="61807"/>
    <x v="3"/>
    <n v="46334.2"/>
    <d v="2026-03-31T00:00:00"/>
    <s v="Tuesday"/>
    <n v="13238.342857142856"/>
  </r>
  <r>
    <n v="6470"/>
    <s v="שלו"/>
    <x v="1"/>
    <x v="36"/>
    <d v="2021-05-14T00:00:00"/>
    <n v="52973"/>
    <x v="2"/>
    <n v="41033.800000000003"/>
    <d v="2022-11-30T00:00:00"/>
    <s v="אנא פנה בדחיפות לחברה"/>
    <n v="11723.942857142858"/>
  </r>
  <r>
    <n v="5893"/>
    <s v="דניאלה"/>
    <x v="42"/>
    <x v="37"/>
    <d v="2022-03-30T00:00:00"/>
    <n v="27087"/>
    <x v="2"/>
    <n v="24315.25"/>
    <d v="2023-09-30T00:00:00"/>
    <s v="אנא פנה בדחיפות לחברה"/>
    <n v="6947.214285714285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D1B80D-CA16-442C-9458-E7D83D695393}" name="PivotTable1" cacheId="6" applyNumberFormats="0" applyBorderFormats="0" applyFontFormats="0" applyPatternFormats="0" applyAlignmentFormats="0" applyWidthHeightFormats="1" dataCaption="ערכים" updatedVersion="8" minRefreshableVersion="3" useAutoFormatting="1" itemPrintTitles="1" createdVersion="8" indent="0" outline="1" outlineData="1" multipleFieldFilters="0">
  <location ref="A3:C9" firstHeaderRow="0" firstDataRow="1" firstDataCol="1" rowPageCount="1" colPageCount="1"/>
  <pivotFields count="11">
    <pivotField showAll="0"/>
    <pivotField showAll="0"/>
    <pivotField showAll="0"/>
    <pivotField axis="axisPage" showAll="0">
      <items count="39">
        <item x="29"/>
        <item x="9"/>
        <item x="10"/>
        <item x="11"/>
        <item x="1"/>
        <item x="17"/>
        <item x="34"/>
        <item x="18"/>
        <item x="5"/>
        <item x="3"/>
        <item x="24"/>
        <item x="4"/>
        <item x="12"/>
        <item x="23"/>
        <item x="25"/>
        <item x="20"/>
        <item x="32"/>
        <item x="0"/>
        <item x="14"/>
        <item x="31"/>
        <item x="26"/>
        <item x="30"/>
        <item x="27"/>
        <item x="21"/>
        <item x="7"/>
        <item x="36"/>
        <item x="33"/>
        <item x="28"/>
        <item x="37"/>
        <item x="16"/>
        <item x="13"/>
        <item x="19"/>
        <item x="2"/>
        <item x="8"/>
        <item x="15"/>
        <item x="6"/>
        <item x="35"/>
        <item x="22"/>
        <item t="default"/>
      </items>
    </pivotField>
    <pivotField numFmtId="14" showAll="0"/>
    <pivotField numFmtId="164" showAll="0"/>
    <pivotField axis="axisRow" showAll="0">
      <items count="6">
        <item x="1"/>
        <item x="0"/>
        <item x="3"/>
        <item x="2"/>
        <item x="4"/>
        <item t="default"/>
      </items>
    </pivotField>
    <pivotField dataField="1" numFmtId="164" showAll="0"/>
    <pivotField numFmtId="14" showAll="0"/>
    <pivotField showAll="0"/>
    <pivotField numFmtId="168" showAll="0"/>
  </pivotFields>
  <rowFields count="1">
    <field x="6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-1"/>
  </pageFields>
  <dataFields count="2">
    <dataField name="סה&quot;כ הכנסה מצטברת" fld="7" baseField="0" baseItem="0" numFmtId="164"/>
    <dataField name="מספר לקוחות" fld="7" subtotal="count" baseField="6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05F173-2046-4006-A801-E0FF40BFECDE}" name="PivotTable2" cacheId="6" applyNumberFormats="0" applyBorderFormats="0" applyFontFormats="0" applyPatternFormats="0" applyAlignmentFormats="0" applyWidthHeightFormats="1" dataCaption="ערכים" updatedVersion="8" minRefreshableVersion="3" useAutoFormatting="1" itemPrintTitles="1" createdVersion="8" indent="0" outline="1" outlineData="1" multipleFieldFilters="0">
  <location ref="A3:C47" firstHeaderRow="0" firstDataRow="1" firstDataCol="1"/>
  <pivotFields count="11">
    <pivotField showAll="0"/>
    <pivotField showAll="0"/>
    <pivotField axis="axisRow" showAll="0">
      <items count="44">
        <item x="31"/>
        <item x="20"/>
        <item x="5"/>
        <item x="15"/>
        <item x="9"/>
        <item x="21"/>
        <item x="38"/>
        <item x="19"/>
        <item x="23"/>
        <item x="14"/>
        <item x="37"/>
        <item x="34"/>
        <item x="16"/>
        <item x="11"/>
        <item x="26"/>
        <item x="32"/>
        <item x="27"/>
        <item x="12"/>
        <item x="40"/>
        <item x="3"/>
        <item x="4"/>
        <item x="29"/>
        <item x="1"/>
        <item x="0"/>
        <item x="33"/>
        <item x="6"/>
        <item x="35"/>
        <item x="30"/>
        <item x="42"/>
        <item x="39"/>
        <item x="36"/>
        <item x="13"/>
        <item x="18"/>
        <item x="41"/>
        <item x="17"/>
        <item x="2"/>
        <item x="10"/>
        <item x="22"/>
        <item x="28"/>
        <item x="8"/>
        <item x="7"/>
        <item x="25"/>
        <item x="24"/>
        <item t="default"/>
      </items>
    </pivotField>
    <pivotField showAll="0"/>
    <pivotField numFmtId="14" showAll="0"/>
    <pivotField numFmtId="164" showAll="0"/>
    <pivotField showAll="0"/>
    <pivotField dataField="1" numFmtId="164" showAll="0"/>
    <pivotField numFmtId="14" showAll="0"/>
    <pivotField showAll="0"/>
    <pivotField numFmtId="168" showAll="0"/>
  </pivotFields>
  <rowFields count="1">
    <field x="2"/>
  </rowFields>
  <rowItems count="4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 t="grand">
      <x/>
    </i>
  </rowItems>
  <colFields count="1">
    <field x="-2"/>
  </colFields>
  <colItems count="2">
    <i>
      <x/>
    </i>
    <i i="1">
      <x v="1"/>
    </i>
  </colItems>
  <dataFields count="2">
    <dataField name="סה&quot;כהכנסה מצטברת נטו" fld="7" baseField="0" baseItem="0" numFmtId="164"/>
    <dataField name="מספר התקשרויות" fld="7" subtotal="count" baseField="2" baseItem="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100"/>
  <sheetViews>
    <sheetView rightToLeft="1" workbookViewId="0">
      <selection activeCell="G6" sqref="G6"/>
    </sheetView>
  </sheetViews>
  <sheetFormatPr defaultColWidth="8.7109375" defaultRowHeight="15.75" x14ac:dyDescent="0.25"/>
  <cols>
    <col min="1" max="1" width="8.7109375" style="1"/>
    <col min="2" max="2" width="16" style="1" customWidth="1"/>
    <col min="3" max="3" width="19.140625" style="1" customWidth="1"/>
    <col min="4" max="4" width="23.140625" style="1" customWidth="1"/>
    <col min="5" max="5" width="22.5703125" style="1" customWidth="1"/>
    <col min="6" max="6" width="22.85546875" style="1" bestFit="1" customWidth="1"/>
    <col min="7" max="7" width="21.28515625" style="1" customWidth="1"/>
    <col min="8" max="8" width="14" style="1" customWidth="1"/>
    <col min="9" max="9" width="10.5703125" style="1" customWidth="1"/>
    <col min="10" max="10" width="32.7109375" style="1" customWidth="1"/>
    <col min="11" max="11" width="13.140625" style="1" customWidth="1"/>
    <col min="12" max="12" width="32.7109375" style="1" customWidth="1"/>
    <col min="13" max="15" width="8.7109375" style="1"/>
    <col min="16" max="16" width="22.28515625" style="1" customWidth="1"/>
    <col min="17" max="17" width="20.42578125" style="1" customWidth="1"/>
    <col min="18" max="18" width="16.28515625" style="1" customWidth="1"/>
    <col min="19" max="16384" width="8.7109375" style="1"/>
  </cols>
  <sheetData>
    <row r="1" spans="1:20" s="8" customFormat="1" ht="31.5" x14ac:dyDescent="0.2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132</v>
      </c>
      <c r="G1" s="7" t="s">
        <v>133</v>
      </c>
      <c r="H1" s="7" t="s">
        <v>137</v>
      </c>
      <c r="I1" s="7" t="s">
        <v>143</v>
      </c>
      <c r="J1" s="7" t="s">
        <v>144</v>
      </c>
      <c r="K1" s="7" t="s">
        <v>153</v>
      </c>
      <c r="L1" s="7"/>
    </row>
    <row r="2" spans="1:20" x14ac:dyDescent="0.25">
      <c r="A2" s="2">
        <v>7425</v>
      </c>
      <c r="B2" s="2" t="s">
        <v>5</v>
      </c>
      <c r="C2" s="2" t="s">
        <v>48</v>
      </c>
      <c r="D2" s="2" t="s">
        <v>91</v>
      </c>
      <c r="E2" s="3">
        <v>45406</v>
      </c>
      <c r="F2" s="4">
        <v>92634</v>
      </c>
      <c r="G2" s="27" t="s">
        <v>127</v>
      </c>
      <c r="H2" s="28">
        <f>F2-(VLOOKUP(F2,$O$4:$Q$11,3,TRUE)+(F2-VLOOKUP(F2,$O$4:$Q$11,1,TRUE))*VLOOKUP(F2,$O$4:$Q$11,2,TRUE))</f>
        <v>64830.399999999994</v>
      </c>
      <c r="I2" s="16">
        <f>EOMONTH(E2,18)</f>
        <v>45961</v>
      </c>
      <c r="J2" s="1" t="str">
        <f ca="1">IF(I2&lt;=TODAY(), $Q$16,IF(OR(TEXT(I2,"DDDD")=$P$13,TEXT(I2,"DDDD")=$P$14),$Q$13,TEXT(I2,"DDDD")))</f>
        <v>מועד ההתקשרות יחל בתחילת השבוע</v>
      </c>
      <c r="K2" s="26">
        <f>H2/לקוחות!$F$53</f>
        <v>18522.971428571425</v>
      </c>
    </row>
    <row r="3" spans="1:20" x14ac:dyDescent="0.25">
      <c r="A3" s="2">
        <v>8279</v>
      </c>
      <c r="B3" s="2" t="s">
        <v>6</v>
      </c>
      <c r="C3" s="2" t="s">
        <v>49</v>
      </c>
      <c r="D3" s="2" t="s">
        <v>92</v>
      </c>
      <c r="E3" s="3">
        <v>44816</v>
      </c>
      <c r="F3" s="4">
        <v>56995</v>
      </c>
      <c r="G3" s="2" t="s">
        <v>127</v>
      </c>
      <c r="H3" s="4">
        <f t="shared" ref="H3:H51" si="0">F3-(VLOOKUP(F3,$O$4:$Q$11,3,TRUE)+(F3-VLOOKUP(F3,$O$4:$Q$11,1,TRUE))*VLOOKUP(F3,$O$4:$Q$11,2,TRUE))</f>
        <v>43447</v>
      </c>
      <c r="I3" s="16">
        <f t="shared" ref="I3:I51" si="1">EOMONTH(E3,18)</f>
        <v>45382</v>
      </c>
      <c r="J3" s="1" t="str">
        <f t="shared" ref="J3:J51" ca="1" si="2">IF(I3&lt;=TODAY(), $Q$16,IF(OR(TEXT(I3,"DDDD")=$P$13,TEXT(I3,"DDDD")=$P$14),$Q$13,TEXT(I3,"DDDD")))</f>
        <v>אנא פנה בדחיפות לחברה</v>
      </c>
      <c r="K3" s="26">
        <f>H3/לקוחות!$F$53</f>
        <v>12413.428571428571</v>
      </c>
      <c r="O3" s="11" t="s">
        <v>138</v>
      </c>
      <c r="P3" s="11" t="s">
        <v>139</v>
      </c>
      <c r="Q3" s="11" t="s">
        <v>140</v>
      </c>
    </row>
    <row r="4" spans="1:20" x14ac:dyDescent="0.25">
      <c r="A4" s="2">
        <v>8652</v>
      </c>
      <c r="B4" s="2" t="s">
        <v>7</v>
      </c>
      <c r="C4" s="2" t="s">
        <v>50</v>
      </c>
      <c r="D4" s="2" t="s">
        <v>93</v>
      </c>
      <c r="E4" s="3">
        <v>44340</v>
      </c>
      <c r="F4" s="4">
        <v>46998</v>
      </c>
      <c r="G4" s="2" t="s">
        <v>128</v>
      </c>
      <c r="H4" s="4">
        <f t="shared" si="0"/>
        <v>37448.800000000003</v>
      </c>
      <c r="I4" s="16">
        <f t="shared" si="1"/>
        <v>44895</v>
      </c>
      <c r="J4" s="1" t="str">
        <f t="shared" ca="1" si="2"/>
        <v>אנא פנה בדחיפות לחברה</v>
      </c>
      <c r="K4" s="26">
        <f>H4/לקוחות!$F$53</f>
        <v>10699.657142857144</v>
      </c>
      <c r="O4" s="9">
        <v>0</v>
      </c>
      <c r="P4" s="10">
        <v>0</v>
      </c>
      <c r="Q4" s="9">
        <f>P4*O4</f>
        <v>0</v>
      </c>
    </row>
    <row r="5" spans="1:20" x14ac:dyDescent="0.25">
      <c r="A5" s="2">
        <v>4599</v>
      </c>
      <c r="B5" s="2" t="s">
        <v>8</v>
      </c>
      <c r="C5" s="2" t="s">
        <v>51</v>
      </c>
      <c r="D5" s="2" t="s">
        <v>94</v>
      </c>
      <c r="E5" s="3">
        <v>44212</v>
      </c>
      <c r="F5" s="4">
        <v>36490</v>
      </c>
      <c r="G5" s="2" t="s">
        <v>129</v>
      </c>
      <c r="H5" s="4">
        <f t="shared" si="0"/>
        <v>30968.5</v>
      </c>
      <c r="I5" s="16">
        <f t="shared" si="1"/>
        <v>44773</v>
      </c>
      <c r="J5" s="1" t="str">
        <f t="shared" ca="1" si="2"/>
        <v>אנא פנה בדחיפות לחברה</v>
      </c>
      <c r="K5" s="26">
        <f>H5/לקוחות!$F$53</f>
        <v>8848.1428571428569</v>
      </c>
      <c r="O5" s="9">
        <v>10000</v>
      </c>
      <c r="P5" s="10">
        <v>0.1</v>
      </c>
      <c r="Q5" s="9">
        <f>(O5-O4)*P4+Q4</f>
        <v>0</v>
      </c>
    </row>
    <row r="6" spans="1:20" x14ac:dyDescent="0.25">
      <c r="A6" s="2">
        <v>3185</v>
      </c>
      <c r="B6" s="2" t="s">
        <v>9</v>
      </c>
      <c r="C6" s="2" t="s">
        <v>52</v>
      </c>
      <c r="D6" s="2" t="s">
        <v>95</v>
      </c>
      <c r="E6" s="3">
        <v>44235</v>
      </c>
      <c r="F6" s="4">
        <v>69142</v>
      </c>
      <c r="G6" s="2" t="s">
        <v>128</v>
      </c>
      <c r="H6" s="4">
        <f t="shared" si="0"/>
        <v>50735.199999999997</v>
      </c>
      <c r="I6" s="16">
        <f t="shared" si="1"/>
        <v>44804</v>
      </c>
      <c r="J6" s="1" t="str">
        <f t="shared" ca="1" si="2"/>
        <v>אנא פנה בדחיפות לחברה</v>
      </c>
      <c r="K6" s="26">
        <f>H6/לקוחות!$F$53</f>
        <v>14495.771428571428</v>
      </c>
      <c r="O6" s="9">
        <v>15000</v>
      </c>
      <c r="P6" s="10">
        <v>0.15</v>
      </c>
      <c r="Q6" s="9">
        <f t="shared" ref="Q6:Q11" si="3">(O6-O5)*P5+Q5</f>
        <v>500</v>
      </c>
    </row>
    <row r="7" spans="1:20" x14ac:dyDescent="0.25">
      <c r="A7" s="2">
        <v>1455</v>
      </c>
      <c r="B7" s="2" t="s">
        <v>10</v>
      </c>
      <c r="C7" s="2" t="s">
        <v>53</v>
      </c>
      <c r="D7" s="2" t="s">
        <v>96</v>
      </c>
      <c r="E7" s="3">
        <v>45462</v>
      </c>
      <c r="F7" s="4">
        <v>18144</v>
      </c>
      <c r="G7" s="2" t="s">
        <v>130</v>
      </c>
      <c r="H7" s="4">
        <f t="shared" si="0"/>
        <v>17172.400000000001</v>
      </c>
      <c r="I7" s="16">
        <f t="shared" si="1"/>
        <v>46022</v>
      </c>
      <c r="J7" s="1" t="str">
        <f t="shared" ca="1" si="2"/>
        <v>Wednesday</v>
      </c>
      <c r="K7" s="26">
        <f>H7/לקוחות!$F$53</f>
        <v>4906.4000000000005</v>
      </c>
      <c r="O7" s="9">
        <v>20000</v>
      </c>
      <c r="P7" s="10">
        <v>0.2</v>
      </c>
      <c r="Q7" s="9">
        <f t="shared" si="3"/>
        <v>1250</v>
      </c>
    </row>
    <row r="8" spans="1:20" x14ac:dyDescent="0.25">
      <c r="A8" s="2">
        <v>9895</v>
      </c>
      <c r="B8" s="2" t="s">
        <v>11</v>
      </c>
      <c r="C8" s="2" t="s">
        <v>52</v>
      </c>
      <c r="D8" s="2" t="s">
        <v>97</v>
      </c>
      <c r="E8" s="3">
        <v>45389</v>
      </c>
      <c r="F8" s="4">
        <v>68691</v>
      </c>
      <c r="G8" s="2" t="s">
        <v>128</v>
      </c>
      <c r="H8" s="4">
        <f t="shared" si="0"/>
        <v>50464.6</v>
      </c>
      <c r="I8" s="16">
        <f t="shared" si="1"/>
        <v>45961</v>
      </c>
      <c r="J8" s="1" t="str">
        <f t="shared" ca="1" si="2"/>
        <v>מועד ההתקשרות יחל בתחילת השבוע</v>
      </c>
      <c r="K8" s="26">
        <f>H8/לקוחות!$F$53</f>
        <v>14418.457142857142</v>
      </c>
      <c r="O8" s="9">
        <v>25000</v>
      </c>
      <c r="P8" s="10">
        <v>0.25</v>
      </c>
      <c r="Q8" s="9">
        <f t="shared" si="3"/>
        <v>2250</v>
      </c>
    </row>
    <row r="9" spans="1:20" x14ac:dyDescent="0.25">
      <c r="A9" s="2">
        <v>3838</v>
      </c>
      <c r="B9" s="2" t="s">
        <v>12</v>
      </c>
      <c r="C9" s="2" t="s">
        <v>54</v>
      </c>
      <c r="D9" s="2" t="s">
        <v>98</v>
      </c>
      <c r="E9" s="3">
        <v>44043</v>
      </c>
      <c r="F9" s="4">
        <v>18465</v>
      </c>
      <c r="G9" s="2" t="s">
        <v>129</v>
      </c>
      <c r="H9" s="4">
        <f t="shared" si="0"/>
        <v>17445.25</v>
      </c>
      <c r="I9" s="16">
        <f t="shared" si="1"/>
        <v>44592</v>
      </c>
      <c r="J9" s="1" t="str">
        <f t="shared" ca="1" si="2"/>
        <v>אנא פנה בדחיפות לחברה</v>
      </c>
      <c r="K9" s="26">
        <f>H9/לקוחות!$F$53</f>
        <v>4984.3571428571431</v>
      </c>
      <c r="O9" s="9">
        <v>30000</v>
      </c>
      <c r="P9" s="10">
        <v>0.3</v>
      </c>
      <c r="Q9" s="9">
        <f t="shared" si="3"/>
        <v>3500</v>
      </c>
    </row>
    <row r="10" spans="1:20" x14ac:dyDescent="0.25">
      <c r="A10" s="2">
        <v>3146</v>
      </c>
      <c r="B10" s="2" t="s">
        <v>9</v>
      </c>
      <c r="C10" s="2" t="s">
        <v>55</v>
      </c>
      <c r="D10" s="2" t="s">
        <v>99</v>
      </c>
      <c r="E10" s="3">
        <v>44927</v>
      </c>
      <c r="F10" s="4">
        <v>60040</v>
      </c>
      <c r="G10" s="2" t="s">
        <v>130</v>
      </c>
      <c r="H10" s="4">
        <f t="shared" si="0"/>
        <v>45274</v>
      </c>
      <c r="I10" s="16">
        <f t="shared" si="1"/>
        <v>45504</v>
      </c>
      <c r="J10" s="1" t="str">
        <f t="shared" ca="1" si="2"/>
        <v>אנא פנה בדחיפות לחברה</v>
      </c>
      <c r="K10" s="26">
        <f>H10/לקוחות!$F$53</f>
        <v>12935.428571428571</v>
      </c>
      <c r="O10" s="9">
        <v>35000</v>
      </c>
      <c r="P10" s="10">
        <v>0.35</v>
      </c>
      <c r="Q10" s="9">
        <f t="shared" si="3"/>
        <v>5000</v>
      </c>
    </row>
    <row r="11" spans="1:20" x14ac:dyDescent="0.25">
      <c r="A11" s="2">
        <v>8697</v>
      </c>
      <c r="B11" s="2" t="s">
        <v>13</v>
      </c>
      <c r="C11" s="2" t="s">
        <v>56</v>
      </c>
      <c r="D11" s="2" t="s">
        <v>100</v>
      </c>
      <c r="E11" s="3">
        <v>44751</v>
      </c>
      <c r="F11" s="4">
        <v>99630</v>
      </c>
      <c r="G11" s="2" t="s">
        <v>127</v>
      </c>
      <c r="H11" s="4">
        <f t="shared" si="0"/>
        <v>69028</v>
      </c>
      <c r="I11" s="16">
        <f t="shared" si="1"/>
        <v>45322</v>
      </c>
      <c r="J11" s="1" t="str">
        <f t="shared" ca="1" si="2"/>
        <v>אנא פנה בדחיפות לחברה</v>
      </c>
      <c r="K11" s="26">
        <f>H11/לקוחות!$F$53</f>
        <v>19722.285714285714</v>
      </c>
      <c r="O11" s="9">
        <v>40000</v>
      </c>
      <c r="P11" s="10">
        <v>0.4</v>
      </c>
      <c r="Q11" s="9">
        <f t="shared" si="3"/>
        <v>6750</v>
      </c>
    </row>
    <row r="12" spans="1:20" x14ac:dyDescent="0.25">
      <c r="A12" s="2">
        <v>7126</v>
      </c>
      <c r="B12" s="2" t="s">
        <v>14</v>
      </c>
      <c r="C12" s="2" t="s">
        <v>57</v>
      </c>
      <c r="D12" s="2" t="s">
        <v>101</v>
      </c>
      <c r="E12" s="3">
        <v>44447</v>
      </c>
      <c r="F12" s="4">
        <v>80327</v>
      </c>
      <c r="G12" s="2" t="s">
        <v>127</v>
      </c>
      <c r="H12" s="4">
        <f t="shared" si="0"/>
        <v>57446.2</v>
      </c>
      <c r="I12" s="16">
        <f t="shared" si="1"/>
        <v>45016</v>
      </c>
      <c r="J12" s="1" t="str">
        <f t="shared" ca="1" si="2"/>
        <v>אנא פנה בדחיפות לחברה</v>
      </c>
      <c r="K12" s="26">
        <f>H12/לקוחות!$F$53</f>
        <v>16413.2</v>
      </c>
    </row>
    <row r="13" spans="1:20" x14ac:dyDescent="0.25">
      <c r="A13" s="2">
        <v>1668</v>
      </c>
      <c r="B13" s="2" t="s">
        <v>15</v>
      </c>
      <c r="C13" s="2" t="s">
        <v>58</v>
      </c>
      <c r="D13" s="2" t="s">
        <v>102</v>
      </c>
      <c r="E13" s="3">
        <v>44246</v>
      </c>
      <c r="F13" s="4">
        <v>45453</v>
      </c>
      <c r="G13" s="2" t="s">
        <v>128</v>
      </c>
      <c r="H13" s="4">
        <f t="shared" si="0"/>
        <v>36521.800000000003</v>
      </c>
      <c r="I13" s="16">
        <f t="shared" si="1"/>
        <v>44804</v>
      </c>
      <c r="J13" s="1" t="str">
        <f t="shared" ca="1" si="2"/>
        <v>אנא פנה בדחיפות לחברה</v>
      </c>
      <c r="K13" s="26">
        <f>H13/לקוחות!$F$53</f>
        <v>10434.800000000001</v>
      </c>
      <c r="N13"/>
      <c r="P13" s="17" t="s">
        <v>145</v>
      </c>
      <c r="Q13" s="17" t="s">
        <v>147</v>
      </c>
      <c r="R13" s="17"/>
      <c r="S13" s="17"/>
      <c r="T13" s="17"/>
    </row>
    <row r="14" spans="1:20" x14ac:dyDescent="0.25">
      <c r="A14" s="2">
        <v>6820</v>
      </c>
      <c r="B14" s="2" t="s">
        <v>16</v>
      </c>
      <c r="C14" s="2" t="s">
        <v>59</v>
      </c>
      <c r="D14" s="2" t="s">
        <v>103</v>
      </c>
      <c r="E14" s="3">
        <v>45125</v>
      </c>
      <c r="F14" s="4">
        <v>39845</v>
      </c>
      <c r="G14" s="2" t="s">
        <v>129</v>
      </c>
      <c r="H14" s="4">
        <f t="shared" si="0"/>
        <v>33149.25</v>
      </c>
      <c r="I14" s="16">
        <f t="shared" si="1"/>
        <v>45688</v>
      </c>
      <c r="J14" s="1" t="str">
        <f t="shared" ca="1" si="2"/>
        <v>מועד ההתקשרות יחל בתחילת השבוע</v>
      </c>
      <c r="K14" s="26">
        <f>H14/לקוחות!$F$53</f>
        <v>9471.2142857142862</v>
      </c>
      <c r="N14"/>
      <c r="P14" s="17" t="s">
        <v>146</v>
      </c>
      <c r="Q14" s="17"/>
      <c r="R14" s="17"/>
      <c r="S14" s="17"/>
      <c r="T14" s="17"/>
    </row>
    <row r="15" spans="1:20" x14ac:dyDescent="0.25">
      <c r="A15" s="2">
        <v>9913</v>
      </c>
      <c r="B15" s="2" t="s">
        <v>17</v>
      </c>
      <c r="C15" s="2" t="s">
        <v>60</v>
      </c>
      <c r="D15" s="2" t="s">
        <v>104</v>
      </c>
      <c r="E15" s="3">
        <v>45544</v>
      </c>
      <c r="F15" s="4">
        <v>39649</v>
      </c>
      <c r="G15" s="2" t="s">
        <v>129</v>
      </c>
      <c r="H15" s="4">
        <f t="shared" si="0"/>
        <v>33021.85</v>
      </c>
      <c r="I15" s="16">
        <f t="shared" si="1"/>
        <v>46112</v>
      </c>
      <c r="J15" s="1" t="str">
        <f t="shared" ca="1" si="2"/>
        <v>Tuesday</v>
      </c>
      <c r="K15" s="26">
        <f>H15/לקוחות!$F$53</f>
        <v>9434.8142857142848</v>
      </c>
      <c r="N15"/>
      <c r="P15" s="17"/>
      <c r="Q15" s="17"/>
      <c r="R15" s="17"/>
      <c r="S15" s="17"/>
      <c r="T15" s="17"/>
    </row>
    <row r="16" spans="1:20" x14ac:dyDescent="0.25">
      <c r="A16" s="2">
        <v>6959</v>
      </c>
      <c r="B16" s="2" t="s">
        <v>18</v>
      </c>
      <c r="C16" s="2" t="s">
        <v>61</v>
      </c>
      <c r="D16" s="2" t="s">
        <v>105</v>
      </c>
      <c r="E16" s="3">
        <v>44407</v>
      </c>
      <c r="F16" s="4">
        <v>59080</v>
      </c>
      <c r="G16" s="2" t="s">
        <v>129</v>
      </c>
      <c r="H16" s="4">
        <f t="shared" si="0"/>
        <v>44698</v>
      </c>
      <c r="I16" s="16">
        <f t="shared" si="1"/>
        <v>44957</v>
      </c>
      <c r="J16" s="1" t="str">
        <f t="shared" ca="1" si="2"/>
        <v>אנא פנה בדחיפות לחברה</v>
      </c>
      <c r="K16" s="26">
        <f>H16/לקוחות!$F$53</f>
        <v>12770.857142857143</v>
      </c>
      <c r="N16"/>
      <c r="P16" s="17"/>
      <c r="Q16" s="17" t="s">
        <v>148</v>
      </c>
      <c r="R16" s="17"/>
      <c r="S16" s="17"/>
      <c r="T16" s="17"/>
    </row>
    <row r="17" spans="1:17" x14ac:dyDescent="0.25">
      <c r="A17" s="2">
        <v>2545</v>
      </c>
      <c r="B17" s="2" t="s">
        <v>19</v>
      </c>
      <c r="C17" s="2" t="s">
        <v>49</v>
      </c>
      <c r="D17" s="2" t="s">
        <v>106</v>
      </c>
      <c r="E17" s="3">
        <v>44198</v>
      </c>
      <c r="F17" s="4">
        <v>44039</v>
      </c>
      <c r="G17" s="2" t="s">
        <v>129</v>
      </c>
      <c r="H17" s="4">
        <f t="shared" si="0"/>
        <v>35673.4</v>
      </c>
      <c r="I17" s="16">
        <f t="shared" si="1"/>
        <v>44773</v>
      </c>
      <c r="J17" s="1" t="str">
        <f t="shared" ca="1" si="2"/>
        <v>אנא פנה בדחיפות לחברה</v>
      </c>
      <c r="K17" s="26">
        <f>H17/לקוחות!$F$53</f>
        <v>10192.4</v>
      </c>
      <c r="N17"/>
    </row>
    <row r="18" spans="1:17" x14ac:dyDescent="0.25">
      <c r="A18" s="2">
        <v>8665</v>
      </c>
      <c r="B18" s="2" t="s">
        <v>20</v>
      </c>
      <c r="C18" s="2" t="s">
        <v>62</v>
      </c>
      <c r="D18" s="2" t="s">
        <v>99</v>
      </c>
      <c r="E18" s="3">
        <v>44323</v>
      </c>
      <c r="F18" s="4">
        <v>88374</v>
      </c>
      <c r="G18" s="2" t="s">
        <v>130</v>
      </c>
      <c r="H18" s="4">
        <f t="shared" si="0"/>
        <v>62274.399999999994</v>
      </c>
      <c r="I18" s="16">
        <f t="shared" si="1"/>
        <v>44895</v>
      </c>
      <c r="J18" s="1" t="str">
        <f t="shared" ca="1" si="2"/>
        <v>אנא פנה בדחיפות לחברה</v>
      </c>
      <c r="K18" s="26">
        <f>H18/לקוחות!$F$53</f>
        <v>17792.685714285712</v>
      </c>
      <c r="N18"/>
    </row>
    <row r="19" spans="1:17" x14ac:dyDescent="0.25">
      <c r="A19" s="2">
        <v>7462</v>
      </c>
      <c r="B19" s="2" t="s">
        <v>21</v>
      </c>
      <c r="C19" s="2" t="s">
        <v>63</v>
      </c>
      <c r="D19" s="2" t="s">
        <v>107</v>
      </c>
      <c r="E19" s="3">
        <v>45097</v>
      </c>
      <c r="F19" s="4">
        <v>16410</v>
      </c>
      <c r="G19" s="2" t="s">
        <v>129</v>
      </c>
      <c r="H19" s="4">
        <f t="shared" si="0"/>
        <v>15698.5</v>
      </c>
      <c r="I19" s="16">
        <f t="shared" si="1"/>
        <v>45657</v>
      </c>
      <c r="J19" s="1" t="str">
        <f t="shared" ca="1" si="2"/>
        <v>אנא פנה בדחיפות לחברה</v>
      </c>
      <c r="K19" s="26">
        <f>H19/לקוחות!$F$53</f>
        <v>4485.2857142857147</v>
      </c>
      <c r="N19"/>
      <c r="P19" s="19" t="s">
        <v>3</v>
      </c>
      <c r="Q19" s="19" t="s">
        <v>133</v>
      </c>
    </row>
    <row r="20" spans="1:17" x14ac:dyDescent="0.25">
      <c r="A20" s="2">
        <v>8168</v>
      </c>
      <c r="B20" s="2" t="s">
        <v>22</v>
      </c>
      <c r="C20" s="2" t="s">
        <v>64</v>
      </c>
      <c r="D20" s="2" t="s">
        <v>104</v>
      </c>
      <c r="E20" s="3">
        <v>44821</v>
      </c>
      <c r="F20" s="4">
        <v>77854</v>
      </c>
      <c r="G20" s="2" t="s">
        <v>127</v>
      </c>
      <c r="H20" s="4">
        <f t="shared" si="0"/>
        <v>55962.400000000001</v>
      </c>
      <c r="I20" s="16">
        <f t="shared" si="1"/>
        <v>45382</v>
      </c>
      <c r="J20" s="1" t="str">
        <f t="shared" ca="1" si="2"/>
        <v>אנא פנה בדחיפות לחברה</v>
      </c>
      <c r="K20" s="26">
        <f>H20/לקוחות!$F$53</f>
        <v>15989.257142857143</v>
      </c>
      <c r="N20"/>
      <c r="P20" s="20" t="s">
        <v>95</v>
      </c>
      <c r="Q20" s="20" t="s">
        <v>128</v>
      </c>
    </row>
    <row r="21" spans="1:17" x14ac:dyDescent="0.25">
      <c r="A21" s="2">
        <v>9731</v>
      </c>
      <c r="B21" s="2" t="s">
        <v>23</v>
      </c>
      <c r="C21" s="2" t="s">
        <v>49</v>
      </c>
      <c r="D21" s="2" t="s">
        <v>108</v>
      </c>
      <c r="E21" s="3">
        <v>44806</v>
      </c>
      <c r="F21" s="4">
        <v>62929</v>
      </c>
      <c r="G21" s="2" t="s">
        <v>130</v>
      </c>
      <c r="H21" s="4">
        <f t="shared" si="0"/>
        <v>47007.4</v>
      </c>
      <c r="I21" s="16">
        <f t="shared" si="1"/>
        <v>45382</v>
      </c>
      <c r="J21" s="1" t="str">
        <f t="shared" ca="1" si="2"/>
        <v>אנא פנה בדחיפות לחברה</v>
      </c>
      <c r="K21" s="26">
        <f>H21/לקוחות!$F$53</f>
        <v>13430.685714285715</v>
      </c>
      <c r="N21"/>
      <c r="P21" s="20" t="s">
        <v>99</v>
      </c>
      <c r="Q21" s="20" t="s">
        <v>128</v>
      </c>
    </row>
    <row r="22" spans="1:17" x14ac:dyDescent="0.25">
      <c r="A22" s="2">
        <v>4149</v>
      </c>
      <c r="B22" s="2" t="s">
        <v>18</v>
      </c>
      <c r="C22" s="2" t="s">
        <v>65</v>
      </c>
      <c r="D22" s="2" t="s">
        <v>107</v>
      </c>
      <c r="E22" s="3">
        <v>43748</v>
      </c>
      <c r="F22" s="4">
        <v>46340</v>
      </c>
      <c r="G22" s="2" t="s">
        <v>127</v>
      </c>
      <c r="H22" s="4">
        <f t="shared" si="0"/>
        <v>37054</v>
      </c>
      <c r="I22" s="16">
        <f t="shared" si="1"/>
        <v>44316</v>
      </c>
      <c r="J22" s="1" t="str">
        <f t="shared" ca="1" si="2"/>
        <v>אנא פנה בדחיפות לחברה</v>
      </c>
      <c r="K22" s="26">
        <f>H22/לקוחות!$F$53</f>
        <v>10586.857142857143</v>
      </c>
      <c r="N22"/>
      <c r="P22" s="20" t="s">
        <v>105</v>
      </c>
      <c r="Q22" s="20" t="s">
        <v>129</v>
      </c>
    </row>
    <row r="23" spans="1:17" x14ac:dyDescent="0.25">
      <c r="A23" s="2">
        <v>8583</v>
      </c>
      <c r="B23" s="2" t="s">
        <v>24</v>
      </c>
      <c r="C23" s="2" t="s">
        <v>66</v>
      </c>
      <c r="D23" s="2" t="s">
        <v>109</v>
      </c>
      <c r="E23" s="3">
        <v>44162</v>
      </c>
      <c r="F23" s="4">
        <v>40406</v>
      </c>
      <c r="G23" s="2" t="s">
        <v>129</v>
      </c>
      <c r="H23" s="4">
        <f t="shared" si="0"/>
        <v>33493.599999999999</v>
      </c>
      <c r="I23" s="16">
        <f t="shared" si="1"/>
        <v>44712</v>
      </c>
      <c r="J23" s="1" t="str">
        <f t="shared" ca="1" si="2"/>
        <v>אנא פנה בדחיפות לחברה</v>
      </c>
      <c r="K23" s="26">
        <f>H23/לקוחות!$F$53</f>
        <v>9569.6</v>
      </c>
      <c r="N23"/>
      <c r="P23" s="20" t="s">
        <v>117</v>
      </c>
      <c r="Q23" s="20" t="s">
        <v>129</v>
      </c>
    </row>
    <row r="24" spans="1:17" x14ac:dyDescent="0.25">
      <c r="A24" s="2">
        <v>3322</v>
      </c>
      <c r="B24" s="2" t="s">
        <v>25</v>
      </c>
      <c r="C24" s="2" t="s">
        <v>67</v>
      </c>
      <c r="D24" s="2" t="s">
        <v>110</v>
      </c>
      <c r="E24" s="3">
        <v>44421</v>
      </c>
      <c r="F24" s="4">
        <v>93981</v>
      </c>
      <c r="G24" s="2" t="s">
        <v>129</v>
      </c>
      <c r="H24" s="4">
        <f t="shared" si="0"/>
        <v>65638.600000000006</v>
      </c>
      <c r="I24" s="16">
        <f t="shared" si="1"/>
        <v>44985</v>
      </c>
      <c r="J24" s="1" t="str">
        <f t="shared" ca="1" si="2"/>
        <v>אנא פנה בדחיפות לחברה</v>
      </c>
      <c r="K24" s="26">
        <f>H24/לקוחות!$F$53</f>
        <v>18753.885714285716</v>
      </c>
      <c r="N24"/>
    </row>
    <row r="25" spans="1:17" x14ac:dyDescent="0.25">
      <c r="A25" s="2">
        <v>5639</v>
      </c>
      <c r="B25" s="2" t="s">
        <v>26</v>
      </c>
      <c r="C25" s="2" t="s">
        <v>68</v>
      </c>
      <c r="D25" s="2" t="s">
        <v>111</v>
      </c>
      <c r="E25" s="3">
        <v>44086</v>
      </c>
      <c r="F25" s="4">
        <v>34298</v>
      </c>
      <c r="G25" s="2" t="s">
        <v>130</v>
      </c>
      <c r="H25" s="4">
        <f t="shared" si="0"/>
        <v>29508.6</v>
      </c>
      <c r="I25" s="16">
        <f t="shared" si="1"/>
        <v>44651</v>
      </c>
      <c r="J25" s="1" t="str">
        <f t="shared" ca="1" si="2"/>
        <v>אנא פנה בדחיפות לחברה</v>
      </c>
      <c r="K25" s="26">
        <f>H25/לקוחות!$F$53</f>
        <v>8431.028571428571</v>
      </c>
      <c r="N25"/>
    </row>
    <row r="26" spans="1:17" x14ac:dyDescent="0.25">
      <c r="A26" s="2">
        <v>6931</v>
      </c>
      <c r="B26" s="2" t="s">
        <v>27</v>
      </c>
      <c r="C26" s="2" t="s">
        <v>69</v>
      </c>
      <c r="D26" s="2" t="s">
        <v>112</v>
      </c>
      <c r="E26" s="3">
        <v>44716</v>
      </c>
      <c r="F26" s="4">
        <v>34974</v>
      </c>
      <c r="G26" s="2" t="s">
        <v>131</v>
      </c>
      <c r="H26" s="4">
        <f t="shared" si="0"/>
        <v>29981.8</v>
      </c>
      <c r="I26" s="16">
        <f t="shared" si="1"/>
        <v>45291</v>
      </c>
      <c r="J26" s="1" t="str">
        <f t="shared" ca="1" si="2"/>
        <v>אנא פנה בדחיפות לחברה</v>
      </c>
      <c r="K26" s="26">
        <f>H26/לקוחות!$F$53</f>
        <v>8566.2285714285717</v>
      </c>
      <c r="N26"/>
      <c r="P26" s="21" t="s">
        <v>4</v>
      </c>
      <c r="Q26" s="21" t="s">
        <v>3</v>
      </c>
    </row>
    <row r="27" spans="1:17" x14ac:dyDescent="0.25">
      <c r="A27" s="2">
        <v>1100</v>
      </c>
      <c r="B27" s="2" t="s">
        <v>28</v>
      </c>
      <c r="C27" s="2" t="s">
        <v>70</v>
      </c>
      <c r="D27" s="2" t="s">
        <v>95</v>
      </c>
      <c r="E27" s="3">
        <v>43776</v>
      </c>
      <c r="F27" s="4">
        <v>37460</v>
      </c>
      <c r="G27" s="2" t="s">
        <v>127</v>
      </c>
      <c r="H27" s="4">
        <f t="shared" si="0"/>
        <v>31599</v>
      </c>
      <c r="I27" s="16">
        <f t="shared" si="1"/>
        <v>44347</v>
      </c>
      <c r="J27" s="1" t="str">
        <f t="shared" ca="1" si="2"/>
        <v>אנא פנה בדחיפות לחברה</v>
      </c>
      <c r="K27" s="26">
        <f>H27/לקוחות!$F$53</f>
        <v>9028.2857142857138</v>
      </c>
      <c r="N27"/>
      <c r="P27" s="22" t="s">
        <v>151</v>
      </c>
      <c r="Q27" s="22"/>
    </row>
    <row r="28" spans="1:17" x14ac:dyDescent="0.25">
      <c r="A28" s="2">
        <v>8716</v>
      </c>
      <c r="B28" s="2" t="s">
        <v>29</v>
      </c>
      <c r="C28" s="2" t="s">
        <v>71</v>
      </c>
      <c r="D28" s="2" t="s">
        <v>113</v>
      </c>
      <c r="E28" s="3">
        <v>44648</v>
      </c>
      <c r="F28" s="4">
        <v>91972</v>
      </c>
      <c r="G28" s="2" t="s">
        <v>127</v>
      </c>
      <c r="H28" s="4">
        <f t="shared" si="0"/>
        <v>64433.2</v>
      </c>
      <c r="I28" s="16">
        <f t="shared" si="1"/>
        <v>45199</v>
      </c>
      <c r="J28" s="1" t="str">
        <f t="shared" ca="1" si="2"/>
        <v>אנא פנה בדחיפות לחברה</v>
      </c>
      <c r="K28" s="26">
        <f>H28/לקוחות!$F$53</f>
        <v>18409.485714285714</v>
      </c>
      <c r="N28"/>
      <c r="P28" s="22"/>
      <c r="Q28" s="22" t="s">
        <v>106</v>
      </c>
    </row>
    <row r="29" spans="1:17" x14ac:dyDescent="0.25">
      <c r="A29" s="2">
        <v>2100</v>
      </c>
      <c r="B29" s="2" t="s">
        <v>30</v>
      </c>
      <c r="C29" s="2" t="s">
        <v>72</v>
      </c>
      <c r="D29" s="2" t="s">
        <v>114</v>
      </c>
      <c r="E29" s="3">
        <v>44529</v>
      </c>
      <c r="F29" s="4">
        <v>45647</v>
      </c>
      <c r="G29" s="2" t="s">
        <v>130</v>
      </c>
      <c r="H29" s="4">
        <f t="shared" si="0"/>
        <v>36638.199999999997</v>
      </c>
      <c r="I29" s="16">
        <f t="shared" si="1"/>
        <v>45077</v>
      </c>
      <c r="J29" s="1" t="str">
        <f t="shared" ca="1" si="2"/>
        <v>אנא פנה בדחיפות לחברה</v>
      </c>
      <c r="K29" s="26">
        <f>H29/לקוחות!$F$53</f>
        <v>10468.057142857142</v>
      </c>
      <c r="N29"/>
      <c r="P29" s="22"/>
      <c r="Q29" s="22" t="s">
        <v>107</v>
      </c>
    </row>
    <row r="30" spans="1:17" x14ac:dyDescent="0.25">
      <c r="A30" s="2">
        <v>2557</v>
      </c>
      <c r="B30" s="2" t="s">
        <v>31</v>
      </c>
      <c r="C30" s="2" t="s">
        <v>73</v>
      </c>
      <c r="D30" s="2" t="s">
        <v>115</v>
      </c>
      <c r="E30" s="3">
        <v>44724</v>
      </c>
      <c r="F30" s="4">
        <v>38276</v>
      </c>
      <c r="G30" s="2" t="s">
        <v>128</v>
      </c>
      <c r="H30" s="4">
        <f t="shared" si="0"/>
        <v>32129.4</v>
      </c>
      <c r="I30" s="16">
        <f t="shared" si="1"/>
        <v>45291</v>
      </c>
      <c r="J30" s="1" t="str">
        <f t="shared" ca="1" si="2"/>
        <v>אנא פנה בדחיפות לחברה</v>
      </c>
      <c r="K30" s="26">
        <f>H30/לקוחות!$F$53</f>
        <v>9179.8285714285721</v>
      </c>
      <c r="N30"/>
      <c r="P30" s="22"/>
      <c r="Q30" s="22" t="s">
        <v>114</v>
      </c>
    </row>
    <row r="31" spans="1:17" x14ac:dyDescent="0.25">
      <c r="A31" s="2">
        <v>8177</v>
      </c>
      <c r="B31" s="2" t="s">
        <v>32</v>
      </c>
      <c r="C31" s="2" t="s">
        <v>74</v>
      </c>
      <c r="D31" s="2" t="s">
        <v>116</v>
      </c>
      <c r="E31" s="3">
        <v>43873</v>
      </c>
      <c r="F31" s="4">
        <v>71095</v>
      </c>
      <c r="G31" s="2" t="s">
        <v>128</v>
      </c>
      <c r="H31" s="4">
        <f t="shared" si="0"/>
        <v>51907</v>
      </c>
      <c r="I31" s="16">
        <f t="shared" si="1"/>
        <v>44439</v>
      </c>
      <c r="J31" s="1" t="str">
        <f t="shared" ca="1" si="2"/>
        <v>אנא פנה בדחיפות לחברה</v>
      </c>
      <c r="K31" s="26">
        <f>H31/לקוחות!$F$53</f>
        <v>14830.571428571429</v>
      </c>
      <c r="N31"/>
    </row>
    <row r="32" spans="1:17" x14ac:dyDescent="0.25">
      <c r="A32" s="2">
        <v>9043</v>
      </c>
      <c r="B32" s="2" t="s">
        <v>33</v>
      </c>
      <c r="C32" s="2" t="s">
        <v>75</v>
      </c>
      <c r="D32" s="2" t="s">
        <v>117</v>
      </c>
      <c r="E32" s="3">
        <v>45039</v>
      </c>
      <c r="F32" s="4">
        <v>35185</v>
      </c>
      <c r="G32" s="2" t="s">
        <v>129</v>
      </c>
      <c r="H32" s="4">
        <f t="shared" si="0"/>
        <v>30120.25</v>
      </c>
      <c r="I32" s="16">
        <f t="shared" si="1"/>
        <v>45596</v>
      </c>
      <c r="J32" s="1" t="str">
        <f t="shared" ca="1" si="2"/>
        <v>אנא פנה בדחיפות לחברה</v>
      </c>
      <c r="K32" s="26">
        <f>H32/לקוחות!$F$53</f>
        <v>8605.7857142857138</v>
      </c>
      <c r="N32" t="s">
        <v>149</v>
      </c>
      <c r="Q32" s="24">
        <f>DSUM($A$1:$J$51,H1,$P$26:$Q$30)</f>
        <v>1414550.4</v>
      </c>
    </row>
    <row r="33" spans="1:18" x14ac:dyDescent="0.25">
      <c r="A33" s="2">
        <v>2940</v>
      </c>
      <c r="B33" s="2" t="s">
        <v>34</v>
      </c>
      <c r="C33" s="2" t="s">
        <v>76</v>
      </c>
      <c r="D33" s="2" t="s">
        <v>118</v>
      </c>
      <c r="E33" s="3">
        <v>44814</v>
      </c>
      <c r="F33" s="4">
        <v>34103</v>
      </c>
      <c r="G33" s="2" t="s">
        <v>127</v>
      </c>
      <c r="H33" s="4">
        <f t="shared" si="0"/>
        <v>29372.1</v>
      </c>
      <c r="I33" s="16">
        <f t="shared" si="1"/>
        <v>45382</v>
      </c>
      <c r="J33" s="1" t="str">
        <f t="shared" ca="1" si="2"/>
        <v>אנא פנה בדחיפות לחברה</v>
      </c>
      <c r="K33" s="26">
        <f>H33/לקוחות!$F$53</f>
        <v>8392.028571428571</v>
      </c>
      <c r="N33" t="s">
        <v>150</v>
      </c>
      <c r="Q33" s="24">
        <f>DCOUNT($A$1:$J$51,A1,$P$26:$Q$30)</f>
        <v>34</v>
      </c>
    </row>
    <row r="34" spans="1:18" x14ac:dyDescent="0.25">
      <c r="A34" s="2">
        <v>6325</v>
      </c>
      <c r="B34" s="2" t="s">
        <v>32</v>
      </c>
      <c r="C34" s="2" t="s">
        <v>77</v>
      </c>
      <c r="D34" s="2" t="s">
        <v>119</v>
      </c>
      <c r="E34" s="3">
        <v>44994</v>
      </c>
      <c r="F34" s="4">
        <v>33853</v>
      </c>
      <c r="G34" s="2" t="s">
        <v>130</v>
      </c>
      <c r="H34" s="4">
        <f t="shared" si="0"/>
        <v>29197.1</v>
      </c>
      <c r="I34" s="16">
        <f t="shared" si="1"/>
        <v>45565</v>
      </c>
      <c r="J34" s="1" t="str">
        <f t="shared" ca="1" si="2"/>
        <v>אנא פנה בדחיפות לחברה</v>
      </c>
      <c r="K34" s="26">
        <f>H34/לקוחות!$F$53</f>
        <v>8342.028571428571</v>
      </c>
      <c r="N34"/>
    </row>
    <row r="35" spans="1:18" x14ac:dyDescent="0.25">
      <c r="A35" s="2">
        <v>3363</v>
      </c>
      <c r="B35" s="2" t="s">
        <v>11</v>
      </c>
      <c r="C35" s="2" t="s">
        <v>78</v>
      </c>
      <c r="D35" s="2" t="s">
        <v>120</v>
      </c>
      <c r="E35" s="3">
        <v>44300</v>
      </c>
      <c r="F35" s="4">
        <v>17796</v>
      </c>
      <c r="G35" s="2" t="s">
        <v>131</v>
      </c>
      <c r="H35" s="4">
        <f t="shared" si="0"/>
        <v>16876.599999999999</v>
      </c>
      <c r="I35" s="16">
        <f t="shared" si="1"/>
        <v>44865</v>
      </c>
      <c r="J35" s="1" t="str">
        <f t="shared" ca="1" si="2"/>
        <v>אנא פנה בדחיפות לחברה</v>
      </c>
      <c r="K35" s="26">
        <f>H35/לקוחות!$F$53</f>
        <v>4821.8857142857141</v>
      </c>
    </row>
    <row r="36" spans="1:18" x14ac:dyDescent="0.25">
      <c r="A36" s="2">
        <v>9371</v>
      </c>
      <c r="B36" s="2" t="s">
        <v>35</v>
      </c>
      <c r="C36" s="2" t="s">
        <v>79</v>
      </c>
      <c r="D36" s="2" t="s">
        <v>121</v>
      </c>
      <c r="E36" s="3">
        <v>44047</v>
      </c>
      <c r="F36" s="4">
        <v>67184</v>
      </c>
      <c r="G36" s="2" t="s">
        <v>129</v>
      </c>
      <c r="H36" s="4">
        <f t="shared" si="0"/>
        <v>49560.4</v>
      </c>
      <c r="I36" s="16">
        <f t="shared" si="1"/>
        <v>44620</v>
      </c>
      <c r="J36" s="1" t="str">
        <f t="shared" ca="1" si="2"/>
        <v>אנא פנה בדחיפות לחברה</v>
      </c>
      <c r="K36" s="26">
        <f>H36/לקוחות!$F$53</f>
        <v>14160.114285714286</v>
      </c>
      <c r="N36"/>
      <c r="P36" s="25" t="s">
        <v>3</v>
      </c>
    </row>
    <row r="37" spans="1:18" x14ac:dyDescent="0.25">
      <c r="A37" s="2">
        <v>6909</v>
      </c>
      <c r="B37" s="2" t="s">
        <v>36</v>
      </c>
      <c r="C37" s="2" t="s">
        <v>80</v>
      </c>
      <c r="D37" s="2" t="s">
        <v>134</v>
      </c>
      <c r="E37" s="3">
        <v>45005</v>
      </c>
      <c r="F37" s="4">
        <v>25505</v>
      </c>
      <c r="G37" s="2" t="s">
        <v>131</v>
      </c>
      <c r="H37" s="4">
        <f t="shared" si="0"/>
        <v>23128.75</v>
      </c>
      <c r="I37" s="16">
        <f t="shared" si="1"/>
        <v>45565</v>
      </c>
      <c r="J37" s="1" t="str">
        <f t="shared" ca="1" si="2"/>
        <v>אנא פנה בדחיפות לחברה</v>
      </c>
      <c r="K37" s="26">
        <f>H37/לקוחות!$F$53</f>
        <v>6608.2142857142853</v>
      </c>
      <c r="N37"/>
      <c r="P37" s="25" t="s">
        <v>100</v>
      </c>
    </row>
    <row r="38" spans="1:18" x14ac:dyDescent="0.25">
      <c r="A38" s="2">
        <v>4367</v>
      </c>
      <c r="B38" s="2" t="s">
        <v>31</v>
      </c>
      <c r="C38" s="2" t="s">
        <v>48</v>
      </c>
      <c r="D38" s="2" t="s">
        <v>122</v>
      </c>
      <c r="E38" s="3">
        <v>45540</v>
      </c>
      <c r="F38" s="4">
        <v>32359</v>
      </c>
      <c r="G38" s="2" t="s">
        <v>127</v>
      </c>
      <c r="H38" s="4">
        <f t="shared" si="0"/>
        <v>28151.3</v>
      </c>
      <c r="I38" s="16">
        <f t="shared" si="1"/>
        <v>46112</v>
      </c>
      <c r="J38" s="1" t="str">
        <f t="shared" ca="1" si="2"/>
        <v>Tuesday</v>
      </c>
      <c r="K38" s="26">
        <f>H38/לקוחות!$F$53</f>
        <v>8043.2285714285708</v>
      </c>
      <c r="N38"/>
      <c r="P38" s="25" t="s">
        <v>113</v>
      </c>
    </row>
    <row r="39" spans="1:18" x14ac:dyDescent="0.25">
      <c r="A39" s="2">
        <v>8192</v>
      </c>
      <c r="B39" s="2" t="s">
        <v>37</v>
      </c>
      <c r="C39" s="2" t="s">
        <v>81</v>
      </c>
      <c r="D39" s="2" t="s">
        <v>99</v>
      </c>
      <c r="E39" s="3">
        <v>45488</v>
      </c>
      <c r="F39" s="4">
        <v>71321</v>
      </c>
      <c r="G39" s="2" t="s">
        <v>128</v>
      </c>
      <c r="H39" s="4">
        <f t="shared" si="0"/>
        <v>52042.6</v>
      </c>
      <c r="I39" s="16">
        <f t="shared" si="1"/>
        <v>46053</v>
      </c>
      <c r="J39" s="1" t="str">
        <f t="shared" ca="1" si="2"/>
        <v>מועד ההתקשרות יחל בתחילת השבוע</v>
      </c>
      <c r="K39" s="26">
        <f>H39/לקוחות!$F$53</f>
        <v>14869.314285714285</v>
      </c>
      <c r="N39"/>
      <c r="P39" s="25" t="s">
        <v>94</v>
      </c>
    </row>
    <row r="40" spans="1:18" x14ac:dyDescent="0.25">
      <c r="A40" s="2">
        <v>8345</v>
      </c>
      <c r="B40" s="2" t="s">
        <v>28</v>
      </c>
      <c r="C40" s="2" t="s">
        <v>82</v>
      </c>
      <c r="D40" s="2" t="s">
        <v>99</v>
      </c>
      <c r="E40" s="3">
        <v>45171</v>
      </c>
      <c r="F40" s="4">
        <v>81110</v>
      </c>
      <c r="G40" s="2" t="s">
        <v>128</v>
      </c>
      <c r="H40" s="4">
        <f t="shared" si="0"/>
        <v>57916</v>
      </c>
      <c r="I40" s="16">
        <f t="shared" si="1"/>
        <v>45747</v>
      </c>
      <c r="J40" s="1" t="str">
        <f t="shared" ca="1" si="2"/>
        <v>Monday</v>
      </c>
      <c r="K40" s="26">
        <f>H40/לקוחות!$F$53</f>
        <v>16547.428571428572</v>
      </c>
      <c r="N40"/>
      <c r="P40" s="25" t="s">
        <v>103</v>
      </c>
    </row>
    <row r="41" spans="1:18" x14ac:dyDescent="0.25">
      <c r="A41" s="2">
        <v>4957</v>
      </c>
      <c r="B41" s="2" t="s">
        <v>38</v>
      </c>
      <c r="C41" s="2" t="s">
        <v>83</v>
      </c>
      <c r="D41" s="2" t="s">
        <v>114</v>
      </c>
      <c r="E41" s="3">
        <v>44581</v>
      </c>
      <c r="F41" s="4">
        <v>66042</v>
      </c>
      <c r="G41" s="2" t="s">
        <v>131</v>
      </c>
      <c r="H41" s="4">
        <f t="shared" si="0"/>
        <v>48875.199999999997</v>
      </c>
      <c r="I41" s="16">
        <f t="shared" si="1"/>
        <v>45138</v>
      </c>
      <c r="J41" s="1" t="str">
        <f t="shared" ca="1" si="2"/>
        <v>אנא פנה בדחיפות לחברה</v>
      </c>
      <c r="K41" s="26">
        <f>H41/לקוחות!$F$53</f>
        <v>13964.342857142856</v>
      </c>
      <c r="N41"/>
    </row>
    <row r="42" spans="1:18" x14ac:dyDescent="0.25">
      <c r="A42" s="2">
        <v>4884</v>
      </c>
      <c r="B42" s="2" t="s">
        <v>39</v>
      </c>
      <c r="C42" s="2" t="s">
        <v>84</v>
      </c>
      <c r="D42" s="2" t="s">
        <v>113</v>
      </c>
      <c r="E42" s="3">
        <v>44873</v>
      </c>
      <c r="F42" s="4">
        <v>95922</v>
      </c>
      <c r="G42" s="2" t="s">
        <v>127</v>
      </c>
      <c r="H42" s="4">
        <f t="shared" si="0"/>
        <v>66803.199999999997</v>
      </c>
      <c r="I42" s="16">
        <f t="shared" si="1"/>
        <v>45443</v>
      </c>
      <c r="J42" s="1" t="str">
        <f t="shared" ca="1" si="2"/>
        <v>אנא פנה בדחיפות לחברה</v>
      </c>
      <c r="K42" s="26">
        <f>H42/לקוחות!$F$53</f>
        <v>19086.62857142857</v>
      </c>
      <c r="N42" s="23" t="s">
        <v>152</v>
      </c>
      <c r="Q42" s="2"/>
      <c r="R42" s="30">
        <f>DSUM(A1:K51,K1,P36:P40)</f>
        <v>75537.757142857139</v>
      </c>
    </row>
    <row r="43" spans="1:18" x14ac:dyDescent="0.25">
      <c r="A43" s="2">
        <v>2962</v>
      </c>
      <c r="B43" s="2" t="s">
        <v>40</v>
      </c>
      <c r="C43" s="2" t="s">
        <v>85</v>
      </c>
      <c r="D43" s="2" t="s">
        <v>112</v>
      </c>
      <c r="E43" s="3">
        <v>45188</v>
      </c>
      <c r="F43" s="4">
        <v>34222</v>
      </c>
      <c r="G43" s="2" t="s">
        <v>131</v>
      </c>
      <c r="H43" s="4">
        <f t="shared" si="0"/>
        <v>29455.4</v>
      </c>
      <c r="I43" s="16">
        <f t="shared" si="1"/>
        <v>45747</v>
      </c>
      <c r="J43" s="1" t="str">
        <f t="shared" ca="1" si="2"/>
        <v>Monday</v>
      </c>
      <c r="K43" s="26">
        <f>H43/לקוחות!$F$53</f>
        <v>8415.8285714285721</v>
      </c>
      <c r="N43"/>
      <c r="Q43" s="2">
        <v>3.5</v>
      </c>
      <c r="R43" s="29">
        <f t="dataTable" ref="R43:R49" dt2D="0" dtr="0" r1="F53"/>
        <v>75537.757142857139</v>
      </c>
    </row>
    <row r="44" spans="1:18" x14ac:dyDescent="0.25">
      <c r="A44" s="2">
        <v>6595</v>
      </c>
      <c r="B44" s="2" t="s">
        <v>9</v>
      </c>
      <c r="C44" s="2" t="s">
        <v>86</v>
      </c>
      <c r="D44" s="2" t="s">
        <v>123</v>
      </c>
      <c r="E44" s="3">
        <v>43737</v>
      </c>
      <c r="F44" s="4">
        <v>72678</v>
      </c>
      <c r="G44" s="2" t="s">
        <v>130</v>
      </c>
      <c r="H44" s="4">
        <f t="shared" si="0"/>
        <v>52856.800000000003</v>
      </c>
      <c r="I44" s="16">
        <f t="shared" si="1"/>
        <v>44286</v>
      </c>
      <c r="J44" s="1" t="str">
        <f t="shared" ca="1" si="2"/>
        <v>אנא פנה בדחיפות לחברה</v>
      </c>
      <c r="K44" s="26">
        <f>H44/לקוחות!$F$53</f>
        <v>15101.942857142858</v>
      </c>
      <c r="N44"/>
      <c r="Q44" s="2">
        <v>3.55</v>
      </c>
      <c r="R44" s="29">
        <v>74473.84507042254</v>
      </c>
    </row>
    <row r="45" spans="1:18" x14ac:dyDescent="0.25">
      <c r="A45" s="2">
        <v>6311</v>
      </c>
      <c r="B45" s="2" t="s">
        <v>41</v>
      </c>
      <c r="C45" s="2" t="s">
        <v>87</v>
      </c>
      <c r="D45" s="2" t="s">
        <v>97</v>
      </c>
      <c r="E45" s="3">
        <v>45480</v>
      </c>
      <c r="F45" s="4">
        <v>79903</v>
      </c>
      <c r="G45" s="2" t="s">
        <v>127</v>
      </c>
      <c r="H45" s="4">
        <f t="shared" si="0"/>
        <v>57191.8</v>
      </c>
      <c r="I45" s="16">
        <f t="shared" si="1"/>
        <v>46053</v>
      </c>
      <c r="J45" s="1" t="str">
        <f t="shared" ca="1" si="2"/>
        <v>מועד ההתקשרות יחל בתחילת השבוע</v>
      </c>
      <c r="K45" s="26">
        <f>H45/לקוחות!$F$53</f>
        <v>16340.514285714287</v>
      </c>
      <c r="N45"/>
      <c r="Q45" s="2">
        <v>3.6</v>
      </c>
      <c r="R45" s="29">
        <v>73439.486111111109</v>
      </c>
    </row>
    <row r="46" spans="1:18" x14ac:dyDescent="0.25">
      <c r="A46" s="2">
        <v>8473</v>
      </c>
      <c r="B46" s="2" t="s">
        <v>42</v>
      </c>
      <c r="C46" s="2" t="s">
        <v>88</v>
      </c>
      <c r="D46" s="2" t="s">
        <v>91</v>
      </c>
      <c r="E46" s="3">
        <v>45364</v>
      </c>
      <c r="F46" s="4">
        <v>69665</v>
      </c>
      <c r="G46" s="2" t="s">
        <v>128</v>
      </c>
      <c r="H46" s="4">
        <f t="shared" si="0"/>
        <v>51049</v>
      </c>
      <c r="I46" s="16">
        <f t="shared" si="1"/>
        <v>45930</v>
      </c>
      <c r="J46" s="1" t="str">
        <f t="shared" ca="1" si="2"/>
        <v>Tuesday</v>
      </c>
      <c r="K46" s="26">
        <f>H46/לקוחות!$F$53</f>
        <v>14585.428571428571</v>
      </c>
      <c r="N46"/>
      <c r="Q46" s="2">
        <v>3.65</v>
      </c>
      <c r="R46" s="29">
        <v>72433.465753424651</v>
      </c>
    </row>
    <row r="47" spans="1:18" x14ac:dyDescent="0.25">
      <c r="A47" s="2">
        <v>5117</v>
      </c>
      <c r="B47" s="2" t="s">
        <v>43</v>
      </c>
      <c r="C47" s="2" t="s">
        <v>60</v>
      </c>
      <c r="D47" s="2" t="s">
        <v>124</v>
      </c>
      <c r="E47" s="3">
        <v>44813</v>
      </c>
      <c r="F47" s="4">
        <v>42327</v>
      </c>
      <c r="G47" s="2" t="s">
        <v>127</v>
      </c>
      <c r="H47" s="4">
        <f t="shared" si="0"/>
        <v>34646.199999999997</v>
      </c>
      <c r="I47" s="16">
        <f t="shared" si="1"/>
        <v>45382</v>
      </c>
      <c r="J47" s="1" t="str">
        <f t="shared" ca="1" si="2"/>
        <v>אנא פנה בדחיפות לחברה</v>
      </c>
      <c r="K47" s="26">
        <f>H47/לקוחות!$F$53</f>
        <v>9898.9142857142851</v>
      </c>
      <c r="Q47" s="2">
        <v>3.7</v>
      </c>
      <c r="R47" s="29">
        <v>71454.635135135133</v>
      </c>
    </row>
    <row r="48" spans="1:18" x14ac:dyDescent="0.25">
      <c r="A48" s="2">
        <v>3786</v>
      </c>
      <c r="B48" s="2" t="s">
        <v>44</v>
      </c>
      <c r="C48" s="2" t="s">
        <v>48</v>
      </c>
      <c r="D48" s="2" t="s">
        <v>107</v>
      </c>
      <c r="E48" s="3">
        <v>44445</v>
      </c>
      <c r="F48" s="4">
        <v>40371</v>
      </c>
      <c r="G48" s="2" t="s">
        <v>130</v>
      </c>
      <c r="H48" s="4">
        <f t="shared" si="0"/>
        <v>33472.6</v>
      </c>
      <c r="I48" s="16">
        <f t="shared" si="1"/>
        <v>45016</v>
      </c>
      <c r="J48" s="1" t="str">
        <f t="shared" ca="1" si="2"/>
        <v>אנא פנה בדחיפות לחברה</v>
      </c>
      <c r="K48" s="26">
        <f>H48/לקוחות!$F$53</f>
        <v>9563.6</v>
      </c>
      <c r="Q48" s="2">
        <v>3.75</v>
      </c>
      <c r="R48" s="29">
        <v>70501.906666666662</v>
      </c>
    </row>
    <row r="49" spans="1:18" x14ac:dyDescent="0.25">
      <c r="A49" s="2">
        <v>8059</v>
      </c>
      <c r="B49" s="2" t="s">
        <v>45</v>
      </c>
      <c r="C49" s="2" t="s">
        <v>89</v>
      </c>
      <c r="D49" s="2" t="s">
        <v>125</v>
      </c>
      <c r="E49" s="3">
        <v>45537</v>
      </c>
      <c r="F49" s="4">
        <v>61807</v>
      </c>
      <c r="G49" s="2" t="s">
        <v>130</v>
      </c>
      <c r="H49" s="4">
        <f t="shared" si="0"/>
        <v>46334.2</v>
      </c>
      <c r="I49" s="16">
        <f t="shared" si="1"/>
        <v>46112</v>
      </c>
      <c r="J49" s="1" t="str">
        <f t="shared" ca="1" si="2"/>
        <v>Tuesday</v>
      </c>
      <c r="K49" s="26">
        <f>H49/לקוחות!$F$53</f>
        <v>13238.342857142856</v>
      </c>
      <c r="Q49" s="2">
        <v>3.8</v>
      </c>
      <c r="R49" s="29">
        <v>69574.25</v>
      </c>
    </row>
    <row r="50" spans="1:18" x14ac:dyDescent="0.25">
      <c r="A50" s="2">
        <v>6470</v>
      </c>
      <c r="B50" s="2" t="s">
        <v>46</v>
      </c>
      <c r="C50" s="2" t="s">
        <v>49</v>
      </c>
      <c r="D50" s="2" t="s">
        <v>43</v>
      </c>
      <c r="E50" s="3">
        <v>44330</v>
      </c>
      <c r="F50" s="4">
        <v>52973</v>
      </c>
      <c r="G50" s="2" t="s">
        <v>129</v>
      </c>
      <c r="H50" s="4">
        <f t="shared" si="0"/>
        <v>41033.800000000003</v>
      </c>
      <c r="I50" s="16">
        <f t="shared" si="1"/>
        <v>44895</v>
      </c>
      <c r="J50" s="1" t="str">
        <f t="shared" ca="1" si="2"/>
        <v>אנא פנה בדחיפות לחברה</v>
      </c>
      <c r="K50" s="26">
        <f>H50/לקוחות!$F$53</f>
        <v>11723.942857142858</v>
      </c>
    </row>
    <row r="51" spans="1:18" x14ac:dyDescent="0.25">
      <c r="A51" s="2">
        <v>5893</v>
      </c>
      <c r="B51" s="2" t="s">
        <v>47</v>
      </c>
      <c r="C51" s="2" t="s">
        <v>90</v>
      </c>
      <c r="D51" s="2" t="s">
        <v>126</v>
      </c>
      <c r="E51" s="3">
        <v>44650</v>
      </c>
      <c r="F51" s="4">
        <v>27087</v>
      </c>
      <c r="G51" s="2" t="s">
        <v>129</v>
      </c>
      <c r="H51" s="4">
        <f t="shared" si="0"/>
        <v>24315.25</v>
      </c>
      <c r="I51" s="16">
        <f t="shared" si="1"/>
        <v>45199</v>
      </c>
      <c r="J51" s="1" t="str">
        <f t="shared" ca="1" si="2"/>
        <v>אנא פנה בדחיפות לחברה</v>
      </c>
      <c r="K51" s="26">
        <f>H51/לקוחות!$F$53</f>
        <v>6947.2142857142853</v>
      </c>
    </row>
    <row r="52" spans="1:18" x14ac:dyDescent="0.25">
      <c r="Q52" s="1" t="s">
        <v>155</v>
      </c>
      <c r="R52" s="1" t="s">
        <v>156</v>
      </c>
    </row>
    <row r="53" spans="1:18" x14ac:dyDescent="0.25">
      <c r="E53" s="1" t="s">
        <v>154</v>
      </c>
      <c r="F53">
        <v>3.5</v>
      </c>
      <c r="P53" s="9" t="s">
        <v>127</v>
      </c>
      <c r="Q53" s="30">
        <f>SUMIF($G$2:$G$51,P53,$H$2:$H$51)</f>
        <v>639964.79999999993</v>
      </c>
      <c r="R53" s="20">
        <f>COUNTIF($G$2:$G$51,P53)</f>
        <v>13</v>
      </c>
    </row>
    <row r="54" spans="1:18" x14ac:dyDescent="0.25">
      <c r="P54" s="9" t="s">
        <v>127</v>
      </c>
      <c r="Q54" s="30">
        <f t="shared" ref="Q54:Q58" si="4">SUMIF($G$2:$G$51,P54,$H$2:$H$51)</f>
        <v>639964.79999999993</v>
      </c>
      <c r="R54" s="20">
        <f t="shared" ref="R54:R58" si="5">COUNTIF($G$2:$G$51,P54)</f>
        <v>13</v>
      </c>
    </row>
    <row r="55" spans="1:18" x14ac:dyDescent="0.25">
      <c r="P55" s="9" t="s">
        <v>128</v>
      </c>
      <c r="Q55" s="30">
        <f t="shared" si="4"/>
        <v>420214.4</v>
      </c>
      <c r="R55" s="20">
        <f t="shared" si="5"/>
        <v>9</v>
      </c>
    </row>
    <row r="56" spans="1:18" x14ac:dyDescent="0.25">
      <c r="P56" s="9" t="s">
        <v>129</v>
      </c>
      <c r="Q56" s="30">
        <f t="shared" si="4"/>
        <v>454816.65</v>
      </c>
      <c r="R56" s="20">
        <f t="shared" si="5"/>
        <v>13</v>
      </c>
    </row>
    <row r="57" spans="1:18" x14ac:dyDescent="0.25">
      <c r="P57" s="9" t="s">
        <v>130</v>
      </c>
      <c r="Q57" s="30">
        <f t="shared" si="4"/>
        <v>399735.69999999995</v>
      </c>
      <c r="R57" s="20">
        <f t="shared" si="5"/>
        <v>10</v>
      </c>
    </row>
    <row r="58" spans="1:18" x14ac:dyDescent="0.25">
      <c r="P58" s="9" t="s">
        <v>131</v>
      </c>
      <c r="Q58" s="30">
        <f t="shared" si="4"/>
        <v>148317.75</v>
      </c>
      <c r="R58" s="20">
        <f t="shared" si="5"/>
        <v>5</v>
      </c>
    </row>
    <row r="59" spans="1:18" x14ac:dyDescent="0.25">
      <c r="P59"/>
    </row>
    <row r="60" spans="1:18" x14ac:dyDescent="0.25">
      <c r="P60" s="31" t="s">
        <v>157</v>
      </c>
      <c r="Q60" s="32"/>
      <c r="R60" s="32" t="str">
        <f>_xlfn.XLOOKUP(MIN(R53:R58),R53:R58,P53:P58)</f>
        <v>מיסוי</v>
      </c>
    </row>
    <row r="61" spans="1:18" x14ac:dyDescent="0.25">
      <c r="P61"/>
    </row>
    <row r="62" spans="1:18" x14ac:dyDescent="0.25">
      <c r="P62"/>
    </row>
    <row r="63" spans="1:18" x14ac:dyDescent="0.25">
      <c r="P63"/>
    </row>
    <row r="64" spans="1:18" x14ac:dyDescent="0.25">
      <c r="P64"/>
    </row>
    <row r="65" spans="16:16" x14ac:dyDescent="0.25">
      <c r="P65"/>
    </row>
    <row r="66" spans="16:16" x14ac:dyDescent="0.25">
      <c r="P66"/>
    </row>
    <row r="67" spans="16:16" x14ac:dyDescent="0.25">
      <c r="P67"/>
    </row>
    <row r="68" spans="16:16" x14ac:dyDescent="0.25">
      <c r="P68"/>
    </row>
    <row r="69" spans="16:16" x14ac:dyDescent="0.25">
      <c r="P69"/>
    </row>
    <row r="70" spans="16:16" x14ac:dyDescent="0.25">
      <c r="P70"/>
    </row>
    <row r="71" spans="16:16" x14ac:dyDescent="0.25">
      <c r="P71"/>
    </row>
    <row r="72" spans="16:16" x14ac:dyDescent="0.25">
      <c r="P72"/>
    </row>
    <row r="73" spans="16:16" x14ac:dyDescent="0.25">
      <c r="P73"/>
    </row>
    <row r="74" spans="16:16" x14ac:dyDescent="0.25">
      <c r="P74"/>
    </row>
    <row r="75" spans="16:16" x14ac:dyDescent="0.25">
      <c r="P75"/>
    </row>
    <row r="76" spans="16:16" x14ac:dyDescent="0.25">
      <c r="P76"/>
    </row>
    <row r="77" spans="16:16" x14ac:dyDescent="0.25">
      <c r="P77"/>
    </row>
    <row r="78" spans="16:16" x14ac:dyDescent="0.25">
      <c r="P78"/>
    </row>
    <row r="79" spans="16:16" x14ac:dyDescent="0.25">
      <c r="P79"/>
    </row>
    <row r="80" spans="16:16" x14ac:dyDescent="0.25">
      <c r="P80"/>
    </row>
    <row r="81" spans="16:16" x14ac:dyDescent="0.25">
      <c r="P81"/>
    </row>
    <row r="82" spans="16:16" x14ac:dyDescent="0.25">
      <c r="P82"/>
    </row>
    <row r="83" spans="16:16" x14ac:dyDescent="0.25">
      <c r="P83"/>
    </row>
    <row r="84" spans="16:16" x14ac:dyDescent="0.25">
      <c r="P84"/>
    </row>
    <row r="85" spans="16:16" x14ac:dyDescent="0.25">
      <c r="P85"/>
    </row>
    <row r="86" spans="16:16" x14ac:dyDescent="0.25">
      <c r="P86"/>
    </row>
    <row r="87" spans="16:16" x14ac:dyDescent="0.25">
      <c r="P87"/>
    </row>
    <row r="88" spans="16:16" x14ac:dyDescent="0.25">
      <c r="P88"/>
    </row>
    <row r="89" spans="16:16" x14ac:dyDescent="0.25">
      <c r="P89"/>
    </row>
    <row r="90" spans="16:16" x14ac:dyDescent="0.25">
      <c r="P90"/>
    </row>
    <row r="91" spans="16:16" x14ac:dyDescent="0.25">
      <c r="P91"/>
    </row>
    <row r="92" spans="16:16" x14ac:dyDescent="0.25">
      <c r="P92"/>
    </row>
    <row r="93" spans="16:16" x14ac:dyDescent="0.25">
      <c r="P93"/>
    </row>
    <row r="94" spans="16:16" x14ac:dyDescent="0.25">
      <c r="P94"/>
    </row>
    <row r="95" spans="16:16" x14ac:dyDescent="0.25">
      <c r="P95"/>
    </row>
    <row r="96" spans="16:16" x14ac:dyDescent="0.25">
      <c r="P96"/>
    </row>
    <row r="97" spans="16:16" x14ac:dyDescent="0.25">
      <c r="P97"/>
    </row>
    <row r="98" spans="16:16" x14ac:dyDescent="0.25">
      <c r="P98"/>
    </row>
    <row r="99" spans="16:16" x14ac:dyDescent="0.25">
      <c r="P99"/>
    </row>
    <row r="100" spans="16:16" x14ac:dyDescent="0.25">
      <c r="P100"/>
    </row>
  </sheetData>
  <pageMargins left="0.7" right="0.7" top="0.75" bottom="0.75" header="0.3" footer="0.3"/>
  <pageSetup paperSize="9" scale="9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26010-0DF4-4884-869C-2B139E54F5E9}">
  <dimension ref="D4:E9"/>
  <sheetViews>
    <sheetView rightToLeft="1" workbookViewId="0">
      <selection activeCell="D13" sqref="D13:E13"/>
    </sheetView>
  </sheetViews>
  <sheetFormatPr defaultRowHeight="15" x14ac:dyDescent="0.25"/>
  <cols>
    <col min="4" max="4" width="25.7109375" customWidth="1"/>
    <col min="5" max="5" width="15.7109375" customWidth="1"/>
  </cols>
  <sheetData>
    <row r="4" spans="4:5" x14ac:dyDescent="0.25">
      <c r="D4" s="5" t="s">
        <v>135</v>
      </c>
      <c r="E4" s="5" t="s">
        <v>136</v>
      </c>
    </row>
    <row r="5" spans="4:5" ht="15.75" x14ac:dyDescent="0.25">
      <c r="D5" s="2" t="s">
        <v>127</v>
      </c>
      <c r="E5" s="6">
        <v>21000</v>
      </c>
    </row>
    <row r="6" spans="4:5" ht="15.75" x14ac:dyDescent="0.25">
      <c r="D6" s="2" t="s">
        <v>128</v>
      </c>
      <c r="E6" s="6">
        <v>25000</v>
      </c>
    </row>
    <row r="7" spans="4:5" ht="15.75" x14ac:dyDescent="0.25">
      <c r="D7" s="2" t="s">
        <v>129</v>
      </c>
      <c r="E7" s="6">
        <v>15000</v>
      </c>
    </row>
    <row r="8" spans="4:5" ht="15.75" x14ac:dyDescent="0.25">
      <c r="D8" s="2" t="s">
        <v>130</v>
      </c>
      <c r="E8" s="6">
        <v>5000</v>
      </c>
    </row>
    <row r="9" spans="4:5" ht="15.75" x14ac:dyDescent="0.25">
      <c r="D9" s="2" t="s">
        <v>131</v>
      </c>
      <c r="E9" s="6">
        <v>7500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D24D2-8B28-4329-B063-7A6AE349B7F2}">
  <sheetPr>
    <pageSetUpPr fitToPage="1"/>
  </sheetPr>
  <dimension ref="A1:Q51"/>
  <sheetViews>
    <sheetView rightToLeft="1" workbookViewId="0">
      <selection activeCell="L18" sqref="L18"/>
    </sheetView>
  </sheetViews>
  <sheetFormatPr defaultColWidth="8.7109375" defaultRowHeight="15.75" x14ac:dyDescent="0.25"/>
  <cols>
    <col min="1" max="1" width="8.7109375" style="1"/>
    <col min="2" max="2" width="16" style="1" customWidth="1"/>
    <col min="3" max="3" width="19.140625" style="1" customWidth="1"/>
    <col min="4" max="4" width="23.140625" style="1" customWidth="1"/>
    <col min="5" max="5" width="22.5703125" style="1" customWidth="1"/>
    <col min="6" max="6" width="22.85546875" style="1" bestFit="1" customWidth="1"/>
    <col min="7" max="7" width="21.28515625" style="1" customWidth="1"/>
    <col min="8" max="8" width="14" style="1" customWidth="1"/>
    <col min="9" max="9" width="8.7109375" style="1" customWidth="1"/>
    <col min="10" max="14" width="8.7109375" style="1"/>
    <col min="15" max="15" width="15.28515625" style="1" bestFit="1" customWidth="1"/>
    <col min="16" max="16" width="10.5703125" style="1" bestFit="1" customWidth="1"/>
    <col min="17" max="16384" width="8.7109375" style="1"/>
  </cols>
  <sheetData>
    <row r="1" spans="1:17" s="8" customFormat="1" ht="31.5" x14ac:dyDescent="0.2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132</v>
      </c>
      <c r="G1" s="7" t="s">
        <v>133</v>
      </c>
      <c r="H1" s="7" t="s">
        <v>137</v>
      </c>
    </row>
    <row r="2" spans="1:17" x14ac:dyDescent="0.25">
      <c r="A2" s="2">
        <v>7425</v>
      </c>
      <c r="B2" s="2" t="s">
        <v>5</v>
      </c>
      <c r="C2" s="2" t="s">
        <v>48</v>
      </c>
      <c r="D2" s="2" t="s">
        <v>91</v>
      </c>
      <c r="E2" s="3">
        <v>45406</v>
      </c>
      <c r="F2" s="4">
        <v>92634</v>
      </c>
      <c r="G2" s="2" t="s">
        <v>127</v>
      </c>
      <c r="H2" s="4">
        <f>F2-(VLOOKUP(F2,$M$4:$O$11,3,TRUE)+(F2-VLOOKUP(F2,$M$4:$O$11,1,TRUE))*VLOOKUP(F2,$M$4:$O$11,2,TRUE))</f>
        <v>69981.297336384014</v>
      </c>
    </row>
    <row r="3" spans="1:17" x14ac:dyDescent="0.25">
      <c r="A3" s="2">
        <v>8279</v>
      </c>
      <c r="B3" s="2" t="s">
        <v>6</v>
      </c>
      <c r="C3" s="2" t="s">
        <v>49</v>
      </c>
      <c r="D3" s="2" t="s">
        <v>92</v>
      </c>
      <c r="E3" s="3">
        <v>44816</v>
      </c>
      <c r="F3" s="4">
        <v>56995</v>
      </c>
      <c r="G3" s="2" t="s">
        <v>127</v>
      </c>
      <c r="H3" s="4">
        <f t="shared" ref="H3:H51" si="0">F3-(VLOOKUP(F3,$M$4:$O$11,3,TRUE)+(F3-VLOOKUP(F3,$M$4:$O$11,1,TRUE))*VLOOKUP(F3,$M$4:$O$11,2,TRUE))</f>
        <v>46376.380404232725</v>
      </c>
      <c r="M3" s="11" t="s">
        <v>138</v>
      </c>
      <c r="N3" s="11" t="s">
        <v>139</v>
      </c>
      <c r="O3" s="11" t="s">
        <v>140</v>
      </c>
    </row>
    <row r="4" spans="1:17" x14ac:dyDescent="0.25">
      <c r="A4" s="2">
        <v>8652</v>
      </c>
      <c r="B4" s="2" t="s">
        <v>7</v>
      </c>
      <c r="C4" s="2" t="s">
        <v>50</v>
      </c>
      <c r="D4" s="2" t="s">
        <v>93</v>
      </c>
      <c r="E4" s="3">
        <v>44340</v>
      </c>
      <c r="F4" s="4">
        <v>46998</v>
      </c>
      <c r="G4" s="2" t="s">
        <v>128</v>
      </c>
      <c r="H4" s="4">
        <f t="shared" si="0"/>
        <v>39755.028666790131</v>
      </c>
      <c r="M4" s="9">
        <v>0</v>
      </c>
      <c r="N4" s="10">
        <v>0</v>
      </c>
      <c r="O4" s="9">
        <f>N4*M4</f>
        <v>0</v>
      </c>
      <c r="Q4" s="14"/>
    </row>
    <row r="5" spans="1:17" x14ac:dyDescent="0.25">
      <c r="A5" s="2">
        <v>4599</v>
      </c>
      <c r="B5" s="2" t="s">
        <v>8</v>
      </c>
      <c r="C5" s="2" t="s">
        <v>51</v>
      </c>
      <c r="D5" s="2" t="s">
        <v>94</v>
      </c>
      <c r="E5" s="3">
        <v>44212</v>
      </c>
      <c r="F5" s="4">
        <v>36490</v>
      </c>
      <c r="G5" s="2" t="s">
        <v>129</v>
      </c>
      <c r="H5" s="4">
        <f t="shared" si="0"/>
        <v>32619.724319781355</v>
      </c>
      <c r="M5" s="9">
        <v>10000</v>
      </c>
      <c r="N5" s="10">
        <v>3.7666126093569063E-2</v>
      </c>
      <c r="O5" s="9">
        <f>(M5-M4)*N4+O4</f>
        <v>0</v>
      </c>
      <c r="Q5" s="14">
        <v>0.05</v>
      </c>
    </row>
    <row r="6" spans="1:17" x14ac:dyDescent="0.25">
      <c r="A6" s="2">
        <v>3185</v>
      </c>
      <c r="B6" s="2" t="s">
        <v>9</v>
      </c>
      <c r="C6" s="2" t="s">
        <v>52</v>
      </c>
      <c r="D6" s="2" t="s">
        <v>95</v>
      </c>
      <c r="E6" s="3">
        <v>44235</v>
      </c>
      <c r="F6" s="4">
        <v>69142</v>
      </c>
      <c r="G6" s="2" t="s">
        <v>128</v>
      </c>
      <c r="H6" s="4">
        <f t="shared" si="0"/>
        <v>54421.749970574136</v>
      </c>
      <c r="M6" s="9">
        <v>15000</v>
      </c>
      <c r="N6" s="10">
        <f>N5+$Q$5</f>
        <v>8.7666126093569066E-2</v>
      </c>
      <c r="O6" s="9">
        <f t="shared" ref="O6:O11" si="1">(M6-M5)*N5+O5</f>
        <v>188.33063046784531</v>
      </c>
    </row>
    <row r="7" spans="1:17" x14ac:dyDescent="0.25">
      <c r="A7" s="2">
        <v>1455</v>
      </c>
      <c r="B7" s="2" t="s">
        <v>10</v>
      </c>
      <c r="C7" s="2" t="s">
        <v>53</v>
      </c>
      <c r="D7" s="2" t="s">
        <v>96</v>
      </c>
      <c r="E7" s="3">
        <v>45462</v>
      </c>
      <c r="F7" s="4">
        <v>18144</v>
      </c>
      <c r="G7" s="2" t="s">
        <v>130</v>
      </c>
      <c r="H7" s="4">
        <f t="shared" si="0"/>
        <v>17680.047069093973</v>
      </c>
      <c r="M7" s="9">
        <v>20000</v>
      </c>
      <c r="N7" s="10">
        <f t="shared" ref="N7:N11" si="2">N6+$Q$5</f>
        <v>0.13766612609356907</v>
      </c>
      <c r="O7" s="9">
        <f t="shared" si="1"/>
        <v>626.66126093569062</v>
      </c>
    </row>
    <row r="8" spans="1:17" x14ac:dyDescent="0.25">
      <c r="A8" s="2">
        <v>9895</v>
      </c>
      <c r="B8" s="2" t="s">
        <v>11</v>
      </c>
      <c r="C8" s="2" t="s">
        <v>52</v>
      </c>
      <c r="D8" s="2" t="s">
        <v>97</v>
      </c>
      <c r="E8" s="3">
        <v>45389</v>
      </c>
      <c r="F8" s="4">
        <v>68691</v>
      </c>
      <c r="G8" s="2" t="s">
        <v>128</v>
      </c>
      <c r="H8" s="4">
        <f t="shared" si="0"/>
        <v>54123.037393442341</v>
      </c>
      <c r="M8" s="9">
        <v>25000</v>
      </c>
      <c r="N8" s="10">
        <f t="shared" si="2"/>
        <v>0.18766612609356909</v>
      </c>
      <c r="O8" s="9">
        <f t="shared" si="1"/>
        <v>1314.9918914035361</v>
      </c>
    </row>
    <row r="9" spans="1:17" x14ac:dyDescent="0.25">
      <c r="A9" s="2">
        <v>3838</v>
      </c>
      <c r="B9" s="2" t="s">
        <v>12</v>
      </c>
      <c r="C9" s="2" t="s">
        <v>54</v>
      </c>
      <c r="D9" s="2" t="s">
        <v>98</v>
      </c>
      <c r="E9" s="3">
        <v>44043</v>
      </c>
      <c r="F9" s="4">
        <v>18465</v>
      </c>
      <c r="G9" s="2" t="s">
        <v>129</v>
      </c>
      <c r="H9" s="4">
        <f t="shared" si="0"/>
        <v>17972.906242617937</v>
      </c>
      <c r="M9" s="9">
        <v>30000</v>
      </c>
      <c r="N9" s="10">
        <f t="shared" si="2"/>
        <v>0.23766612609356907</v>
      </c>
      <c r="O9" s="9">
        <f t="shared" si="1"/>
        <v>2253.3225218713815</v>
      </c>
    </row>
    <row r="10" spans="1:17" x14ac:dyDescent="0.25">
      <c r="A10" s="2">
        <v>3146</v>
      </c>
      <c r="B10" s="2" t="s">
        <v>9</v>
      </c>
      <c r="C10" s="2" t="s">
        <v>55</v>
      </c>
      <c r="D10" s="2" t="s">
        <v>99</v>
      </c>
      <c r="E10" s="3">
        <v>44927</v>
      </c>
      <c r="F10" s="4">
        <v>60040</v>
      </c>
      <c r="G10" s="2" t="s">
        <v>130</v>
      </c>
      <c r="H10" s="4">
        <f t="shared" si="0"/>
        <v>48393.187050277804</v>
      </c>
      <c r="M10" s="9">
        <v>35000</v>
      </c>
      <c r="N10" s="10">
        <f t="shared" si="2"/>
        <v>0.28766612609356906</v>
      </c>
      <c r="O10" s="9">
        <f t="shared" si="1"/>
        <v>3441.6531523392268</v>
      </c>
    </row>
    <row r="11" spans="1:17" x14ac:dyDescent="0.25">
      <c r="A11" s="2">
        <v>8697</v>
      </c>
      <c r="B11" s="2" t="s">
        <v>13</v>
      </c>
      <c r="C11" s="2" t="s">
        <v>56</v>
      </c>
      <c r="D11" s="2" t="s">
        <v>100</v>
      </c>
      <c r="E11" s="3">
        <v>44751</v>
      </c>
      <c r="F11" s="4">
        <v>99630</v>
      </c>
      <c r="G11" s="2" t="s">
        <v>127</v>
      </c>
      <c r="H11" s="4">
        <f t="shared" si="0"/>
        <v>74614.985118233395</v>
      </c>
      <c r="M11" s="9">
        <v>40000</v>
      </c>
      <c r="N11" s="10">
        <f t="shared" si="2"/>
        <v>0.33766612609356905</v>
      </c>
      <c r="O11" s="9">
        <f t="shared" si="1"/>
        <v>4879.9837828070722</v>
      </c>
    </row>
    <row r="12" spans="1:17" x14ac:dyDescent="0.25">
      <c r="A12" s="2">
        <v>7126</v>
      </c>
      <c r="B12" s="2" t="s">
        <v>14</v>
      </c>
      <c r="C12" s="2" t="s">
        <v>57</v>
      </c>
      <c r="D12" s="2" t="s">
        <v>101</v>
      </c>
      <c r="E12" s="3">
        <v>44447</v>
      </c>
      <c r="F12" s="4">
        <v>80327</v>
      </c>
      <c r="G12" s="2" t="s">
        <v>127</v>
      </c>
      <c r="H12" s="4">
        <f t="shared" si="0"/>
        <v>61829.954350217566</v>
      </c>
    </row>
    <row r="13" spans="1:17" x14ac:dyDescent="0.25">
      <c r="A13" s="2">
        <v>1668</v>
      </c>
      <c r="B13" s="2" t="s">
        <v>15</v>
      </c>
      <c r="C13" s="2" t="s">
        <v>58</v>
      </c>
      <c r="D13" s="2" t="s">
        <v>102</v>
      </c>
      <c r="E13" s="3">
        <v>44246</v>
      </c>
      <c r="F13" s="4">
        <v>45453</v>
      </c>
      <c r="G13" s="2" t="s">
        <v>128</v>
      </c>
      <c r="H13" s="4">
        <f t="shared" si="0"/>
        <v>38731.722831604697</v>
      </c>
      <c r="L13"/>
    </row>
    <row r="14" spans="1:17" x14ac:dyDescent="0.25">
      <c r="A14" s="2">
        <v>6820</v>
      </c>
      <c r="B14" s="2" t="s">
        <v>16</v>
      </c>
      <c r="C14" s="2" t="s">
        <v>59</v>
      </c>
      <c r="D14" s="2" t="s">
        <v>103</v>
      </c>
      <c r="E14" s="3">
        <v>45125</v>
      </c>
      <c r="F14" s="4">
        <v>39845</v>
      </c>
      <c r="G14" s="2" t="s">
        <v>129</v>
      </c>
      <c r="H14" s="4">
        <f t="shared" si="0"/>
        <v>35009.60446673743</v>
      </c>
      <c r="L14" s="12" t="s">
        <v>141</v>
      </c>
      <c r="O14" s="13">
        <f>SUM(H2:H51)</f>
        <v>2199999.9999999967</v>
      </c>
    </row>
    <row r="15" spans="1:17" x14ac:dyDescent="0.25">
      <c r="A15" s="2">
        <v>9913</v>
      </c>
      <c r="B15" s="2" t="s">
        <v>17</v>
      </c>
      <c r="C15" s="2" t="s">
        <v>60</v>
      </c>
      <c r="D15" s="2" t="s">
        <v>104</v>
      </c>
      <c r="E15" s="3">
        <v>45544</v>
      </c>
      <c r="F15" s="4">
        <v>39649</v>
      </c>
      <c r="G15" s="2" t="s">
        <v>129</v>
      </c>
      <c r="H15" s="4">
        <f t="shared" si="0"/>
        <v>34869.987027451774</v>
      </c>
      <c r="L15"/>
    </row>
    <row r="16" spans="1:17" x14ac:dyDescent="0.25">
      <c r="A16" s="2">
        <v>6959</v>
      </c>
      <c r="B16" s="2" t="s">
        <v>18</v>
      </c>
      <c r="C16" s="2" t="s">
        <v>61</v>
      </c>
      <c r="D16" s="2" t="s">
        <v>105</v>
      </c>
      <c r="E16" s="3">
        <v>44407</v>
      </c>
      <c r="F16" s="4">
        <v>59080</v>
      </c>
      <c r="G16" s="2" t="s">
        <v>129</v>
      </c>
      <c r="H16" s="4">
        <f t="shared" si="0"/>
        <v>47757.346531327632</v>
      </c>
      <c r="L16" s="12" t="s">
        <v>142</v>
      </c>
      <c r="P16" s="15">
        <f>O14</f>
        <v>2199999.9999999967</v>
      </c>
    </row>
    <row r="17" spans="1:12" x14ac:dyDescent="0.25">
      <c r="A17" s="2">
        <v>2545</v>
      </c>
      <c r="B17" s="2" t="s">
        <v>19</v>
      </c>
      <c r="C17" s="2" t="s">
        <v>49</v>
      </c>
      <c r="D17" s="2" t="s">
        <v>106</v>
      </c>
      <c r="E17" s="3">
        <v>44198</v>
      </c>
      <c r="F17" s="4">
        <v>44039</v>
      </c>
      <c r="G17" s="2" t="s">
        <v>129</v>
      </c>
      <c r="H17" s="4">
        <f t="shared" si="0"/>
        <v>37795.182733901005</v>
      </c>
      <c r="L17"/>
    </row>
    <row r="18" spans="1:12" x14ac:dyDescent="0.25">
      <c r="A18" s="2">
        <v>8665</v>
      </c>
      <c r="B18" s="2" t="s">
        <v>20</v>
      </c>
      <c r="C18" s="2" t="s">
        <v>62</v>
      </c>
      <c r="D18" s="2" t="s">
        <v>99</v>
      </c>
      <c r="E18" s="3">
        <v>44323</v>
      </c>
      <c r="F18" s="4">
        <v>88374</v>
      </c>
      <c r="G18" s="2" t="s">
        <v>130</v>
      </c>
      <c r="H18" s="4">
        <f t="shared" si="0"/>
        <v>67159.75503354262</v>
      </c>
      <c r="L18"/>
    </row>
    <row r="19" spans="1:12" x14ac:dyDescent="0.25">
      <c r="A19" s="2">
        <v>7462</v>
      </c>
      <c r="B19" s="2" t="s">
        <v>21</v>
      </c>
      <c r="C19" s="2" t="s">
        <v>63</v>
      </c>
      <c r="D19" s="2" t="s">
        <v>107</v>
      </c>
      <c r="E19" s="3">
        <v>45097</v>
      </c>
      <c r="F19" s="4">
        <v>16410</v>
      </c>
      <c r="G19" s="2" t="s">
        <v>129</v>
      </c>
      <c r="H19" s="4">
        <f t="shared" si="0"/>
        <v>16098.060131740222</v>
      </c>
      <c r="L19"/>
    </row>
    <row r="20" spans="1:12" x14ac:dyDescent="0.25">
      <c r="A20" s="2">
        <v>8168</v>
      </c>
      <c r="B20" s="2" t="s">
        <v>22</v>
      </c>
      <c r="C20" s="2" t="s">
        <v>64</v>
      </c>
      <c r="D20" s="2" t="s">
        <v>104</v>
      </c>
      <c r="E20" s="3">
        <v>44821</v>
      </c>
      <c r="F20" s="4">
        <v>77854</v>
      </c>
      <c r="G20" s="2" t="s">
        <v>127</v>
      </c>
      <c r="H20" s="4">
        <f t="shared" si="0"/>
        <v>60192.002680046964</v>
      </c>
      <c r="L20"/>
    </row>
    <row r="21" spans="1:12" x14ac:dyDescent="0.25">
      <c r="A21" s="2">
        <v>9731</v>
      </c>
      <c r="B21" s="2" t="s">
        <v>23</v>
      </c>
      <c r="C21" s="2" t="s">
        <v>49</v>
      </c>
      <c r="D21" s="2" t="s">
        <v>108</v>
      </c>
      <c r="E21" s="3">
        <v>44806</v>
      </c>
      <c r="F21" s="4">
        <v>62929</v>
      </c>
      <c r="G21" s="2" t="s">
        <v>130</v>
      </c>
      <c r="H21" s="4">
        <f t="shared" si="0"/>
        <v>50306.669611993479</v>
      </c>
      <c r="L21"/>
    </row>
    <row r="22" spans="1:12" x14ac:dyDescent="0.25">
      <c r="A22" s="2">
        <v>4149</v>
      </c>
      <c r="B22" s="2" t="s">
        <v>18</v>
      </c>
      <c r="C22" s="2" t="s">
        <v>65</v>
      </c>
      <c r="D22" s="2" t="s">
        <v>107</v>
      </c>
      <c r="E22" s="3">
        <v>43748</v>
      </c>
      <c r="F22" s="4">
        <v>46340</v>
      </c>
      <c r="G22" s="2" t="s">
        <v>127</v>
      </c>
      <c r="H22" s="4">
        <f t="shared" si="0"/>
        <v>39319.2129777597</v>
      </c>
      <c r="L22"/>
    </row>
    <row r="23" spans="1:12" x14ac:dyDescent="0.25">
      <c r="A23" s="2">
        <v>8583</v>
      </c>
      <c r="B23" s="2" t="s">
        <v>24</v>
      </c>
      <c r="C23" s="2" t="s">
        <v>66</v>
      </c>
      <c r="D23" s="2" t="s">
        <v>109</v>
      </c>
      <c r="E23" s="3">
        <v>44162</v>
      </c>
      <c r="F23" s="4">
        <v>40406</v>
      </c>
      <c r="G23" s="2" t="s">
        <v>129</v>
      </c>
      <c r="H23" s="4">
        <f t="shared" si="0"/>
        <v>35388.923769998939</v>
      </c>
      <c r="L23"/>
    </row>
    <row r="24" spans="1:12" x14ac:dyDescent="0.25">
      <c r="A24" s="2">
        <v>3322</v>
      </c>
      <c r="B24" s="2" t="s">
        <v>25</v>
      </c>
      <c r="C24" s="2" t="s">
        <v>67</v>
      </c>
      <c r="D24" s="2" t="s">
        <v>110</v>
      </c>
      <c r="E24" s="3">
        <v>44421</v>
      </c>
      <c r="F24" s="4">
        <v>93981</v>
      </c>
      <c r="G24" s="2" t="s">
        <v>129</v>
      </c>
      <c r="H24" s="4">
        <f t="shared" si="0"/>
        <v>70873.461064535979</v>
      </c>
      <c r="L24"/>
    </row>
    <row r="25" spans="1:12" x14ac:dyDescent="0.25">
      <c r="A25" s="2">
        <v>5639</v>
      </c>
      <c r="B25" s="2" t="s">
        <v>26</v>
      </c>
      <c r="C25" s="2" t="s">
        <v>68</v>
      </c>
      <c r="D25" s="2" t="s">
        <v>111</v>
      </c>
      <c r="E25" s="3">
        <v>44086</v>
      </c>
      <c r="F25" s="4">
        <v>34298</v>
      </c>
      <c r="G25" s="2" t="s">
        <v>130</v>
      </c>
      <c r="H25" s="4">
        <f t="shared" si="0"/>
        <v>31023.188468178458</v>
      </c>
      <c r="L25"/>
    </row>
    <row r="26" spans="1:12" x14ac:dyDescent="0.25">
      <c r="A26" s="2">
        <v>6931</v>
      </c>
      <c r="B26" s="2" t="s">
        <v>27</v>
      </c>
      <c r="C26" s="2" t="s">
        <v>69</v>
      </c>
      <c r="D26" s="2" t="s">
        <v>112</v>
      </c>
      <c r="E26" s="3">
        <v>44716</v>
      </c>
      <c r="F26" s="4">
        <v>34974</v>
      </c>
      <c r="G26" s="2" t="s">
        <v>131</v>
      </c>
      <c r="H26" s="4">
        <f t="shared" si="0"/>
        <v>31538.526166939206</v>
      </c>
      <c r="L26"/>
    </row>
    <row r="27" spans="1:12" x14ac:dyDescent="0.25">
      <c r="A27" s="2">
        <v>1100</v>
      </c>
      <c r="B27" s="2" t="s">
        <v>28</v>
      </c>
      <c r="C27" s="2" t="s">
        <v>70</v>
      </c>
      <c r="D27" s="2" t="s">
        <v>95</v>
      </c>
      <c r="E27" s="3">
        <v>43776</v>
      </c>
      <c r="F27" s="4">
        <v>37460</v>
      </c>
      <c r="G27" s="2" t="s">
        <v>127</v>
      </c>
      <c r="H27" s="4">
        <f t="shared" si="0"/>
        <v>33310.688177470591</v>
      </c>
      <c r="L27"/>
    </row>
    <row r="28" spans="1:12" x14ac:dyDescent="0.25">
      <c r="A28" s="2">
        <v>8716</v>
      </c>
      <c r="B28" s="2" t="s">
        <v>29</v>
      </c>
      <c r="C28" s="2" t="s">
        <v>71</v>
      </c>
      <c r="D28" s="2" t="s">
        <v>113</v>
      </c>
      <c r="E28" s="3">
        <v>44648</v>
      </c>
      <c r="F28" s="4">
        <v>91972</v>
      </c>
      <c r="G28" s="2" t="s">
        <v>127</v>
      </c>
      <c r="H28" s="4">
        <f t="shared" si="0"/>
        <v>69542.832311857957</v>
      </c>
      <c r="L28"/>
    </row>
    <row r="29" spans="1:12" x14ac:dyDescent="0.25">
      <c r="A29" s="2">
        <v>2100</v>
      </c>
      <c r="B29" s="2" t="s">
        <v>30</v>
      </c>
      <c r="C29" s="2" t="s">
        <v>72</v>
      </c>
      <c r="D29" s="2" t="s">
        <v>114</v>
      </c>
      <c r="E29" s="3">
        <v>44529</v>
      </c>
      <c r="F29" s="4">
        <v>45647</v>
      </c>
      <c r="G29" s="2" t="s">
        <v>130</v>
      </c>
      <c r="H29" s="4">
        <f t="shared" si="0"/>
        <v>38860.21560314254</v>
      </c>
      <c r="L29"/>
    </row>
    <row r="30" spans="1:12" x14ac:dyDescent="0.25">
      <c r="A30" s="2">
        <v>2557</v>
      </c>
      <c r="B30" s="2" t="s">
        <v>31</v>
      </c>
      <c r="C30" s="2" t="s">
        <v>73</v>
      </c>
      <c r="D30" s="2" t="s">
        <v>115</v>
      </c>
      <c r="E30" s="3">
        <v>44724</v>
      </c>
      <c r="F30" s="4">
        <v>38276</v>
      </c>
      <c r="G30" s="2" t="s">
        <v>128</v>
      </c>
      <c r="H30" s="4">
        <f t="shared" si="0"/>
        <v>33891.952618578238</v>
      </c>
      <c r="L30"/>
    </row>
    <row r="31" spans="1:12" x14ac:dyDescent="0.25">
      <c r="A31" s="2">
        <v>8177</v>
      </c>
      <c r="B31" s="2" t="s">
        <v>32</v>
      </c>
      <c r="C31" s="2" t="s">
        <v>74</v>
      </c>
      <c r="D31" s="2" t="s">
        <v>116</v>
      </c>
      <c r="E31" s="3">
        <v>43873</v>
      </c>
      <c r="F31" s="4">
        <v>71095</v>
      </c>
      <c r="G31" s="2" t="s">
        <v>128</v>
      </c>
      <c r="H31" s="4">
        <f t="shared" si="0"/>
        <v>55715.288026313399</v>
      </c>
      <c r="L31"/>
    </row>
    <row r="32" spans="1:12" x14ac:dyDescent="0.25">
      <c r="A32" s="2">
        <v>9043</v>
      </c>
      <c r="B32" s="2" t="s">
        <v>33</v>
      </c>
      <c r="C32" s="2" t="s">
        <v>75</v>
      </c>
      <c r="D32" s="2" t="s">
        <v>117</v>
      </c>
      <c r="E32" s="3">
        <v>45039</v>
      </c>
      <c r="F32" s="4">
        <v>35185</v>
      </c>
      <c r="G32" s="2" t="s">
        <v>129</v>
      </c>
      <c r="H32" s="4">
        <f t="shared" si="0"/>
        <v>31690.128614333462</v>
      </c>
      <c r="L32"/>
    </row>
    <row r="33" spans="1:12" x14ac:dyDescent="0.25">
      <c r="A33" s="2">
        <v>2940</v>
      </c>
      <c r="B33" s="2" t="s">
        <v>34</v>
      </c>
      <c r="C33" s="2" t="s">
        <v>76</v>
      </c>
      <c r="D33" s="2" t="s">
        <v>118</v>
      </c>
      <c r="E33" s="3">
        <v>44814</v>
      </c>
      <c r="F33" s="4">
        <v>34103</v>
      </c>
      <c r="G33" s="2" t="s">
        <v>127</v>
      </c>
      <c r="H33" s="4">
        <f t="shared" si="0"/>
        <v>30874.533362766706</v>
      </c>
      <c r="L33"/>
    </row>
    <row r="34" spans="1:12" x14ac:dyDescent="0.25">
      <c r="A34" s="2">
        <v>6325</v>
      </c>
      <c r="B34" s="2" t="s">
        <v>32</v>
      </c>
      <c r="C34" s="2" t="s">
        <v>77</v>
      </c>
      <c r="D34" s="2" t="s">
        <v>119</v>
      </c>
      <c r="E34" s="3">
        <v>44994</v>
      </c>
      <c r="F34" s="4">
        <v>33853</v>
      </c>
      <c r="G34" s="2" t="s">
        <v>130</v>
      </c>
      <c r="H34" s="4">
        <f t="shared" si="0"/>
        <v>30683.949894290097</v>
      </c>
      <c r="L34"/>
    </row>
    <row r="35" spans="1:12" x14ac:dyDescent="0.25">
      <c r="A35" s="2">
        <v>3363</v>
      </c>
      <c r="B35" s="2" t="s">
        <v>11</v>
      </c>
      <c r="C35" s="2" t="s">
        <v>78</v>
      </c>
      <c r="D35" s="2" t="s">
        <v>120</v>
      </c>
      <c r="E35" s="3">
        <v>44300</v>
      </c>
      <c r="F35" s="4">
        <v>17796</v>
      </c>
      <c r="G35" s="2" t="s">
        <v>131</v>
      </c>
      <c r="H35" s="4">
        <f t="shared" si="0"/>
        <v>17362.554880974534</v>
      </c>
      <c r="L35"/>
    </row>
    <row r="36" spans="1:12" x14ac:dyDescent="0.25">
      <c r="A36" s="2">
        <v>9371</v>
      </c>
      <c r="B36" s="2" t="s">
        <v>35</v>
      </c>
      <c r="C36" s="2" t="s">
        <v>79</v>
      </c>
      <c r="D36" s="2" t="s">
        <v>121</v>
      </c>
      <c r="E36" s="3">
        <v>44047</v>
      </c>
      <c r="F36" s="4">
        <v>67184</v>
      </c>
      <c r="G36" s="2" t="s">
        <v>129</v>
      </c>
      <c r="H36" s="4">
        <f t="shared" si="0"/>
        <v>53124.900245465346</v>
      </c>
      <c r="L36"/>
    </row>
    <row r="37" spans="1:12" x14ac:dyDescent="0.25">
      <c r="A37" s="2">
        <v>6909</v>
      </c>
      <c r="B37" s="2" t="s">
        <v>36</v>
      </c>
      <c r="C37" s="2" t="s">
        <v>80</v>
      </c>
      <c r="D37" s="2" t="s">
        <v>134</v>
      </c>
      <c r="E37" s="3">
        <v>45005</v>
      </c>
      <c r="F37" s="4">
        <v>25505</v>
      </c>
      <c r="G37" s="2" t="s">
        <v>131</v>
      </c>
      <c r="H37" s="4">
        <f t="shared" si="0"/>
        <v>24095.23671491921</v>
      </c>
      <c r="L37"/>
    </row>
    <row r="38" spans="1:12" x14ac:dyDescent="0.25">
      <c r="A38" s="2">
        <v>4367</v>
      </c>
      <c r="B38" s="2" t="s">
        <v>31</v>
      </c>
      <c r="C38" s="2" t="s">
        <v>48</v>
      </c>
      <c r="D38" s="2" t="s">
        <v>122</v>
      </c>
      <c r="E38" s="3">
        <v>45540</v>
      </c>
      <c r="F38" s="4">
        <v>32359</v>
      </c>
      <c r="G38" s="2" t="s">
        <v>127</v>
      </c>
      <c r="H38" s="4">
        <f t="shared" si="0"/>
        <v>29545.023086673889</v>
      </c>
      <c r="L38"/>
    </row>
    <row r="39" spans="1:12" x14ac:dyDescent="0.25">
      <c r="A39" s="2">
        <v>8192</v>
      </c>
      <c r="B39" s="2" t="s">
        <v>37</v>
      </c>
      <c r="C39" s="2" t="s">
        <v>81</v>
      </c>
      <c r="D39" s="2" t="s">
        <v>99</v>
      </c>
      <c r="E39" s="3">
        <v>45488</v>
      </c>
      <c r="F39" s="4">
        <v>71321</v>
      </c>
      <c r="G39" s="2" t="s">
        <v>128</v>
      </c>
      <c r="H39" s="4">
        <f t="shared" si="0"/>
        <v>55864.975481816247</v>
      </c>
      <c r="L39"/>
    </row>
    <row r="40" spans="1:12" x14ac:dyDescent="0.25">
      <c r="A40" s="2">
        <v>8345</v>
      </c>
      <c r="B40" s="2" t="s">
        <v>28</v>
      </c>
      <c r="C40" s="2" t="s">
        <v>82</v>
      </c>
      <c r="D40" s="2" t="s">
        <v>99</v>
      </c>
      <c r="E40" s="3">
        <v>45171</v>
      </c>
      <c r="F40" s="4">
        <v>81110</v>
      </c>
      <c r="G40" s="2" t="s">
        <v>128</v>
      </c>
      <c r="H40" s="4">
        <f t="shared" si="0"/>
        <v>62348.561773486304</v>
      </c>
      <c r="L40"/>
    </row>
    <row r="41" spans="1:12" x14ac:dyDescent="0.25">
      <c r="A41" s="2">
        <v>4957</v>
      </c>
      <c r="B41" s="2" t="s">
        <v>38</v>
      </c>
      <c r="C41" s="2" t="s">
        <v>83</v>
      </c>
      <c r="D41" s="2" t="s">
        <v>114</v>
      </c>
      <c r="E41" s="3">
        <v>44581</v>
      </c>
      <c r="F41" s="4">
        <v>66042</v>
      </c>
      <c r="G41" s="2" t="s">
        <v>131</v>
      </c>
      <c r="H41" s="4">
        <f t="shared" si="0"/>
        <v>52368.5149614642</v>
      </c>
      <c r="L41"/>
    </row>
    <row r="42" spans="1:12" x14ac:dyDescent="0.25">
      <c r="A42" s="2">
        <v>4884</v>
      </c>
      <c r="B42" s="2" t="s">
        <v>39</v>
      </c>
      <c r="C42" s="2" t="s">
        <v>84</v>
      </c>
      <c r="D42" s="2" t="s">
        <v>113</v>
      </c>
      <c r="E42" s="3">
        <v>44873</v>
      </c>
      <c r="F42" s="4">
        <v>95922</v>
      </c>
      <c r="G42" s="2" t="s">
        <v>127</v>
      </c>
      <c r="H42" s="4">
        <f t="shared" si="0"/>
        <v>72159.051113788359</v>
      </c>
      <c r="L42"/>
    </row>
    <row r="43" spans="1:12" x14ac:dyDescent="0.25">
      <c r="A43" s="2">
        <v>2962</v>
      </c>
      <c r="B43" s="2" t="s">
        <v>40</v>
      </c>
      <c r="C43" s="2" t="s">
        <v>85</v>
      </c>
      <c r="D43" s="2" t="s">
        <v>112</v>
      </c>
      <c r="E43" s="3">
        <v>45188</v>
      </c>
      <c r="F43" s="4">
        <v>34222</v>
      </c>
      <c r="G43" s="2" t="s">
        <v>131</v>
      </c>
      <c r="H43" s="4">
        <f t="shared" si="0"/>
        <v>30965.25109376157</v>
      </c>
      <c r="L43"/>
    </row>
    <row r="44" spans="1:12" x14ac:dyDescent="0.25">
      <c r="A44" s="2">
        <v>6595</v>
      </c>
      <c r="B44" s="2" t="s">
        <v>9</v>
      </c>
      <c r="C44" s="2" t="s">
        <v>86</v>
      </c>
      <c r="D44" s="2" t="s">
        <v>123</v>
      </c>
      <c r="E44" s="3">
        <v>43737</v>
      </c>
      <c r="F44" s="4">
        <v>72678</v>
      </c>
      <c r="G44" s="2" t="s">
        <v>130</v>
      </c>
      <c r="H44" s="4">
        <f t="shared" si="0"/>
        <v>56763.76254870728</v>
      </c>
      <c r="L44"/>
    </row>
    <row r="45" spans="1:12" x14ac:dyDescent="0.25">
      <c r="A45" s="2">
        <v>6311</v>
      </c>
      <c r="B45" s="2" t="s">
        <v>41</v>
      </c>
      <c r="C45" s="2" t="s">
        <v>87</v>
      </c>
      <c r="D45" s="2" t="s">
        <v>97</v>
      </c>
      <c r="E45" s="3">
        <v>45480</v>
      </c>
      <c r="F45" s="4">
        <v>79903</v>
      </c>
      <c r="G45" s="2" t="s">
        <v>127</v>
      </c>
      <c r="H45" s="4">
        <f t="shared" si="0"/>
        <v>61549.124787681241</v>
      </c>
      <c r="L45"/>
    </row>
    <row r="46" spans="1:12" x14ac:dyDescent="0.25">
      <c r="A46" s="2">
        <v>8473</v>
      </c>
      <c r="B46" s="2" t="s">
        <v>42</v>
      </c>
      <c r="C46" s="2" t="s">
        <v>88</v>
      </c>
      <c r="D46" s="2" t="s">
        <v>91</v>
      </c>
      <c r="E46" s="3">
        <v>45364</v>
      </c>
      <c r="F46" s="4">
        <v>69665</v>
      </c>
      <c r="G46" s="2" t="s">
        <v>128</v>
      </c>
      <c r="H46" s="4">
        <f t="shared" si="0"/>
        <v>54768.150586627205</v>
      </c>
      <c r="L46"/>
    </row>
    <row r="47" spans="1:12" x14ac:dyDescent="0.25">
      <c r="A47" s="2">
        <v>5117</v>
      </c>
      <c r="B47" s="2" t="s">
        <v>43</v>
      </c>
      <c r="C47" s="2" t="s">
        <v>60</v>
      </c>
      <c r="D47" s="2" t="s">
        <v>124</v>
      </c>
      <c r="E47" s="3">
        <v>44813</v>
      </c>
      <c r="F47" s="4">
        <v>42327</v>
      </c>
      <c r="G47" s="2" t="s">
        <v>127</v>
      </c>
      <c r="H47" s="4">
        <f t="shared" si="0"/>
        <v>36661.267141773191</v>
      </c>
    </row>
    <row r="48" spans="1:12" x14ac:dyDescent="0.25">
      <c r="A48" s="2">
        <v>3786</v>
      </c>
      <c r="B48" s="2" t="s">
        <v>44</v>
      </c>
      <c r="C48" s="2" t="s">
        <v>48</v>
      </c>
      <c r="D48" s="2" t="s">
        <v>107</v>
      </c>
      <c r="E48" s="3">
        <v>44445</v>
      </c>
      <c r="F48" s="4">
        <v>40371</v>
      </c>
      <c r="G48" s="2" t="s">
        <v>130</v>
      </c>
      <c r="H48" s="4">
        <f t="shared" si="0"/>
        <v>35365.74208441221</v>
      </c>
    </row>
    <row r="49" spans="1:8" x14ac:dyDescent="0.25">
      <c r="A49" s="2">
        <v>8059</v>
      </c>
      <c r="B49" s="2" t="s">
        <v>45</v>
      </c>
      <c r="C49" s="2" t="s">
        <v>89</v>
      </c>
      <c r="D49" s="2" t="s">
        <v>125</v>
      </c>
      <c r="E49" s="3">
        <v>45537</v>
      </c>
      <c r="F49" s="4">
        <v>61807</v>
      </c>
      <c r="G49" s="2" t="s">
        <v>130</v>
      </c>
      <c r="H49" s="4">
        <f t="shared" si="0"/>
        <v>49563.531005470468</v>
      </c>
    </row>
    <row r="50" spans="1:8" x14ac:dyDescent="0.25">
      <c r="A50" s="2">
        <v>6470</v>
      </c>
      <c r="B50" s="2" t="s">
        <v>46</v>
      </c>
      <c r="C50" s="2" t="s">
        <v>49</v>
      </c>
      <c r="D50" s="2" t="s">
        <v>43</v>
      </c>
      <c r="E50" s="3">
        <v>44330</v>
      </c>
      <c r="F50" s="4">
        <v>52973</v>
      </c>
      <c r="G50" s="2" t="s">
        <v>129</v>
      </c>
      <c r="H50" s="4">
        <f t="shared" si="0"/>
        <v>43712.473563381056</v>
      </c>
    </row>
    <row r="51" spans="1:8" x14ac:dyDescent="0.25">
      <c r="A51" s="2">
        <v>5893</v>
      </c>
      <c r="B51" s="2" t="s">
        <v>47</v>
      </c>
      <c r="C51" s="2" t="s">
        <v>90</v>
      </c>
      <c r="D51" s="2" t="s">
        <v>126</v>
      </c>
      <c r="E51" s="3">
        <v>44650</v>
      </c>
      <c r="F51" s="4">
        <v>27087</v>
      </c>
      <c r="G51" s="2" t="s">
        <v>129</v>
      </c>
      <c r="H51" s="4">
        <f t="shared" si="0"/>
        <v>25380.348903439186</v>
      </c>
    </row>
  </sheetData>
  <conditionalFormatting sqref="H2:H51">
    <cfRule type="cellIs" dxfId="1" priority="1" operator="lessThan">
      <formula>30000</formula>
    </cfRule>
    <cfRule type="cellIs" dxfId="0" priority="2" operator="greaterThan">
      <formula>60000</formula>
    </cfRule>
  </conditionalFormatting>
  <pageMargins left="0.7" right="0.7" top="0.75" bottom="0.75" header="0.3" footer="0.3"/>
  <pageSetup paperSize="9" scale="9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EB93B-F39E-4BDC-AD20-B203CC5B1FE9}">
  <dimension ref="I3:K8"/>
  <sheetViews>
    <sheetView rightToLeft="1" workbookViewId="0">
      <selection activeCell="J18" sqref="J18"/>
    </sheetView>
  </sheetViews>
  <sheetFormatPr defaultRowHeight="18.75" x14ac:dyDescent="0.3"/>
  <cols>
    <col min="1" max="8" width="9.140625" style="18"/>
    <col min="9" max="9" width="19" style="18" customWidth="1"/>
    <col min="10" max="10" width="15.5703125" style="18" customWidth="1"/>
    <col min="11" max="11" width="23.28515625" style="18" customWidth="1"/>
    <col min="12" max="16384" width="9.140625" style="18"/>
  </cols>
  <sheetData>
    <row r="3" spans="9:11" ht="47.25" x14ac:dyDescent="0.3">
      <c r="I3" s="7" t="s">
        <v>2</v>
      </c>
      <c r="J3" s="7" t="s">
        <v>3</v>
      </c>
      <c r="K3" s="7" t="s">
        <v>133</v>
      </c>
    </row>
    <row r="4" spans="9:11" x14ac:dyDescent="0.3">
      <c r="I4" s="2" t="s">
        <v>52</v>
      </c>
      <c r="J4" s="2" t="s">
        <v>95</v>
      </c>
      <c r="K4" s="2" t="s">
        <v>128</v>
      </c>
    </row>
    <row r="5" spans="9:11" x14ac:dyDescent="0.3">
      <c r="I5" s="2" t="s">
        <v>61</v>
      </c>
      <c r="J5" s="2" t="s">
        <v>105</v>
      </c>
      <c r="K5" s="2" t="s">
        <v>129</v>
      </c>
    </row>
    <row r="6" spans="9:11" x14ac:dyDescent="0.3">
      <c r="I6" s="2" t="s">
        <v>75</v>
      </c>
      <c r="J6" s="2" t="s">
        <v>117</v>
      </c>
      <c r="K6" s="2" t="s">
        <v>129</v>
      </c>
    </row>
    <row r="7" spans="9:11" x14ac:dyDescent="0.3">
      <c r="I7" s="2" t="s">
        <v>81</v>
      </c>
      <c r="J7" s="2" t="s">
        <v>99</v>
      </c>
      <c r="K7" s="2" t="s">
        <v>128</v>
      </c>
    </row>
    <row r="8" spans="9:11" x14ac:dyDescent="0.3">
      <c r="I8" s="2" t="s">
        <v>82</v>
      </c>
      <c r="J8" s="2" t="s">
        <v>99</v>
      </c>
      <c r="K8" s="2" t="s">
        <v>128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82722-8BA2-486C-AE2E-9F445ECD97BC}">
  <dimension ref="A1:C9"/>
  <sheetViews>
    <sheetView rightToLeft="1" workbookViewId="0">
      <selection activeCell="B7" sqref="B7"/>
    </sheetView>
  </sheetViews>
  <sheetFormatPr defaultRowHeight="15" x14ac:dyDescent="0.25"/>
  <cols>
    <col min="1" max="1" width="13.7109375" bestFit="1" customWidth="1"/>
    <col min="2" max="2" width="19.28515625" bestFit="1" customWidth="1"/>
    <col min="3" max="3" width="12" bestFit="1" customWidth="1"/>
  </cols>
  <sheetData>
    <row r="1" spans="1:3" x14ac:dyDescent="0.25">
      <c r="A1" s="33" t="s">
        <v>3</v>
      </c>
      <c r="B1" s="34" t="s">
        <v>162</v>
      </c>
    </row>
    <row r="3" spans="1:3" x14ac:dyDescent="0.25">
      <c r="A3" s="33" t="s">
        <v>158</v>
      </c>
      <c r="B3" t="s">
        <v>160</v>
      </c>
      <c r="C3" t="s">
        <v>161</v>
      </c>
    </row>
    <row r="4" spans="1:3" x14ac:dyDescent="0.25">
      <c r="A4" s="34" t="s">
        <v>128</v>
      </c>
      <c r="B4" s="35">
        <v>420214.4</v>
      </c>
      <c r="C4" s="36">
        <v>9</v>
      </c>
    </row>
    <row r="5" spans="1:3" x14ac:dyDescent="0.25">
      <c r="A5" s="34" t="s">
        <v>127</v>
      </c>
      <c r="B5" s="35">
        <v>639964.79999999993</v>
      </c>
      <c r="C5" s="36">
        <v>13</v>
      </c>
    </row>
    <row r="6" spans="1:3" x14ac:dyDescent="0.25">
      <c r="A6" s="34" t="s">
        <v>130</v>
      </c>
      <c r="B6" s="35">
        <v>399735.69999999995</v>
      </c>
      <c r="C6" s="36">
        <v>10</v>
      </c>
    </row>
    <row r="7" spans="1:3" x14ac:dyDescent="0.25">
      <c r="A7" s="34" t="s">
        <v>129</v>
      </c>
      <c r="B7" s="35">
        <v>454816.65</v>
      </c>
      <c r="C7" s="36">
        <v>13</v>
      </c>
    </row>
    <row r="8" spans="1:3" x14ac:dyDescent="0.25">
      <c r="A8" s="34" t="s">
        <v>131</v>
      </c>
      <c r="B8" s="35">
        <v>148317.75</v>
      </c>
      <c r="C8" s="36">
        <v>5</v>
      </c>
    </row>
    <row r="9" spans="1:3" x14ac:dyDescent="0.25">
      <c r="A9" s="34" t="s">
        <v>159</v>
      </c>
      <c r="B9" s="35">
        <v>2063049.3</v>
      </c>
      <c r="C9" s="36">
        <v>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7349D-0F01-4A17-BEBE-EF9A651AC9EC}">
  <dimension ref="A3:N47"/>
  <sheetViews>
    <sheetView rightToLeft="1" tabSelected="1" workbookViewId="0">
      <selection activeCell="L14" sqref="L14"/>
    </sheetView>
  </sheetViews>
  <sheetFormatPr defaultRowHeight="15" x14ac:dyDescent="0.25"/>
  <cols>
    <col min="1" max="1" width="12.85546875" bestFit="1" customWidth="1"/>
    <col min="2" max="2" width="22.140625" bestFit="1" customWidth="1"/>
    <col min="3" max="3" width="26.28515625" bestFit="1" customWidth="1"/>
  </cols>
  <sheetData>
    <row r="3" spans="1:14" x14ac:dyDescent="0.25">
      <c r="A3" s="33" t="s">
        <v>158</v>
      </c>
      <c r="B3" t="s">
        <v>163</v>
      </c>
      <c r="C3" t="s">
        <v>164</v>
      </c>
    </row>
    <row r="4" spans="1:14" x14ac:dyDescent="0.25">
      <c r="A4" s="34" t="s">
        <v>79</v>
      </c>
      <c r="B4" s="35">
        <v>49560.4</v>
      </c>
      <c r="C4" s="36">
        <v>1</v>
      </c>
    </row>
    <row r="5" spans="1:14" x14ac:dyDescent="0.25">
      <c r="A5" s="34" t="s">
        <v>68</v>
      </c>
      <c r="B5" s="35">
        <v>29508.6</v>
      </c>
      <c r="C5" s="36">
        <v>1</v>
      </c>
    </row>
    <row r="6" spans="1:14" x14ac:dyDescent="0.25">
      <c r="A6" s="34" t="s">
        <v>53</v>
      </c>
      <c r="B6" s="35">
        <v>17172.400000000001</v>
      </c>
      <c r="C6" s="36">
        <v>1</v>
      </c>
      <c r="F6" s="12" t="s">
        <v>165</v>
      </c>
      <c r="N6" s="37" t="str">
        <f>_xlfn.XLOOKUP(MAX(B4:B46),B4:B46,A4:A46)</f>
        <v>כהן</v>
      </c>
    </row>
    <row r="7" spans="1:14" x14ac:dyDescent="0.25">
      <c r="A7" s="34" t="s">
        <v>63</v>
      </c>
      <c r="B7" s="35">
        <v>15698.5</v>
      </c>
      <c r="C7" s="36">
        <v>1</v>
      </c>
    </row>
    <row r="8" spans="1:14" x14ac:dyDescent="0.25">
      <c r="A8" s="34" t="s">
        <v>57</v>
      </c>
      <c r="B8" s="35">
        <v>57446.2</v>
      </c>
      <c r="C8" s="36">
        <v>1</v>
      </c>
    </row>
    <row r="9" spans="1:14" x14ac:dyDescent="0.25">
      <c r="A9" s="34" t="s">
        <v>69</v>
      </c>
      <c r="B9" s="35">
        <v>29981.8</v>
      </c>
      <c r="C9" s="36">
        <v>1</v>
      </c>
      <c r="F9" s="12" t="s">
        <v>166</v>
      </c>
      <c r="N9" s="37" t="str">
        <f>_xlfn.XLOOKUP(MAX(C4:C46),C4:C46,A4:A46)</f>
        <v>כהן</v>
      </c>
    </row>
    <row r="10" spans="1:14" x14ac:dyDescent="0.25">
      <c r="A10" s="34" t="s">
        <v>86</v>
      </c>
      <c r="B10" s="35">
        <v>52856.800000000003</v>
      </c>
      <c r="C10" s="36">
        <v>1</v>
      </c>
    </row>
    <row r="11" spans="1:14" x14ac:dyDescent="0.25">
      <c r="A11" s="34" t="s">
        <v>67</v>
      </c>
      <c r="B11" s="35">
        <v>65638.600000000006</v>
      </c>
      <c r="C11" s="36">
        <v>1</v>
      </c>
    </row>
    <row r="12" spans="1:14" x14ac:dyDescent="0.25">
      <c r="A12" s="34" t="s">
        <v>71</v>
      </c>
      <c r="B12" s="35">
        <v>64433.2</v>
      </c>
      <c r="C12" s="36">
        <v>1</v>
      </c>
    </row>
    <row r="13" spans="1:14" x14ac:dyDescent="0.25">
      <c r="A13" s="34" t="s">
        <v>62</v>
      </c>
      <c r="B13" s="35">
        <v>62274.399999999994</v>
      </c>
      <c r="C13" s="36">
        <v>1</v>
      </c>
    </row>
    <row r="14" spans="1:14" x14ac:dyDescent="0.25">
      <c r="A14" s="34" t="s">
        <v>85</v>
      </c>
      <c r="B14" s="35">
        <v>29455.4</v>
      </c>
      <c r="C14" s="36">
        <v>1</v>
      </c>
    </row>
    <row r="15" spans="1:14" x14ac:dyDescent="0.25">
      <c r="A15" s="34" t="s">
        <v>82</v>
      </c>
      <c r="B15" s="35">
        <v>57916</v>
      </c>
      <c r="C15" s="36">
        <v>1</v>
      </c>
    </row>
    <row r="16" spans="1:14" x14ac:dyDescent="0.25">
      <c r="A16" s="34" t="s">
        <v>64</v>
      </c>
      <c r="B16" s="35">
        <v>55962.400000000001</v>
      </c>
      <c r="C16" s="36">
        <v>1</v>
      </c>
    </row>
    <row r="17" spans="1:3" x14ac:dyDescent="0.25">
      <c r="A17" s="34" t="s">
        <v>59</v>
      </c>
      <c r="B17" s="35">
        <v>33149.25</v>
      </c>
      <c r="C17" s="36">
        <v>1</v>
      </c>
    </row>
    <row r="18" spans="1:3" x14ac:dyDescent="0.25">
      <c r="A18" s="34" t="s">
        <v>74</v>
      </c>
      <c r="B18" s="35">
        <v>51907</v>
      </c>
      <c r="C18" s="36">
        <v>1</v>
      </c>
    </row>
    <row r="19" spans="1:3" x14ac:dyDescent="0.25">
      <c r="A19" s="34" t="s">
        <v>80</v>
      </c>
      <c r="B19" s="35">
        <v>23128.75</v>
      </c>
      <c r="C19" s="36">
        <v>1</v>
      </c>
    </row>
    <row r="20" spans="1:3" x14ac:dyDescent="0.25">
      <c r="A20" s="34" t="s">
        <v>75</v>
      </c>
      <c r="B20" s="35">
        <v>30120.25</v>
      </c>
      <c r="C20" s="36">
        <v>1</v>
      </c>
    </row>
    <row r="21" spans="1:3" x14ac:dyDescent="0.25">
      <c r="A21" s="34" t="s">
        <v>60</v>
      </c>
      <c r="B21" s="35">
        <v>67668.049999999988</v>
      </c>
      <c r="C21" s="36">
        <v>2</v>
      </c>
    </row>
    <row r="22" spans="1:3" x14ac:dyDescent="0.25">
      <c r="A22" s="34" t="s">
        <v>88</v>
      </c>
      <c r="B22" s="35">
        <v>51049</v>
      </c>
      <c r="C22" s="36">
        <v>1</v>
      </c>
    </row>
    <row r="23" spans="1:3" x14ac:dyDescent="0.25">
      <c r="A23" s="34" t="s">
        <v>51</v>
      </c>
      <c r="B23" s="35">
        <v>30968.5</v>
      </c>
      <c r="C23" s="36">
        <v>1</v>
      </c>
    </row>
    <row r="24" spans="1:3" x14ac:dyDescent="0.25">
      <c r="A24" s="34" t="s">
        <v>52</v>
      </c>
      <c r="B24" s="35">
        <v>101199.79999999999</v>
      </c>
      <c r="C24" s="36">
        <v>2</v>
      </c>
    </row>
    <row r="25" spans="1:3" x14ac:dyDescent="0.25">
      <c r="A25" s="34" t="s">
        <v>77</v>
      </c>
      <c r="B25" s="35">
        <v>29197.1</v>
      </c>
      <c r="C25" s="36">
        <v>1</v>
      </c>
    </row>
    <row r="26" spans="1:3" x14ac:dyDescent="0.25">
      <c r="A26" s="34" t="s">
        <v>49</v>
      </c>
      <c r="B26" s="35">
        <v>167161.59999999998</v>
      </c>
      <c r="C26" s="36">
        <v>4</v>
      </c>
    </row>
    <row r="27" spans="1:3" x14ac:dyDescent="0.25">
      <c r="A27" s="34" t="s">
        <v>48</v>
      </c>
      <c r="B27" s="35">
        <v>126454.29999999999</v>
      </c>
      <c r="C27" s="36">
        <v>3</v>
      </c>
    </row>
    <row r="28" spans="1:3" x14ac:dyDescent="0.25">
      <c r="A28" s="34" t="s">
        <v>81</v>
      </c>
      <c r="B28" s="35">
        <v>52042.6</v>
      </c>
      <c r="C28" s="36">
        <v>1</v>
      </c>
    </row>
    <row r="29" spans="1:3" x14ac:dyDescent="0.25">
      <c r="A29" s="34" t="s">
        <v>54</v>
      </c>
      <c r="B29" s="35">
        <v>17445.25</v>
      </c>
      <c r="C29" s="36">
        <v>1</v>
      </c>
    </row>
    <row r="30" spans="1:3" x14ac:dyDescent="0.25">
      <c r="A30" s="34" t="s">
        <v>83</v>
      </c>
      <c r="B30" s="35">
        <v>48875.199999999997</v>
      </c>
      <c r="C30" s="36">
        <v>1</v>
      </c>
    </row>
    <row r="31" spans="1:3" x14ac:dyDescent="0.25">
      <c r="A31" s="34" t="s">
        <v>78</v>
      </c>
      <c r="B31" s="35">
        <v>16876.599999999999</v>
      </c>
      <c r="C31" s="36">
        <v>1</v>
      </c>
    </row>
    <row r="32" spans="1:3" x14ac:dyDescent="0.25">
      <c r="A32" s="34" t="s">
        <v>90</v>
      </c>
      <c r="B32" s="35">
        <v>24315.25</v>
      </c>
      <c r="C32" s="36">
        <v>1</v>
      </c>
    </row>
    <row r="33" spans="1:3" x14ac:dyDescent="0.25">
      <c r="A33" s="34" t="s">
        <v>87</v>
      </c>
      <c r="B33" s="35">
        <v>57191.8</v>
      </c>
      <c r="C33" s="36">
        <v>1</v>
      </c>
    </row>
    <row r="34" spans="1:3" x14ac:dyDescent="0.25">
      <c r="A34" s="34" t="s">
        <v>84</v>
      </c>
      <c r="B34" s="35">
        <v>66803.199999999997</v>
      </c>
      <c r="C34" s="36">
        <v>1</v>
      </c>
    </row>
    <row r="35" spans="1:3" x14ac:dyDescent="0.25">
      <c r="A35" s="34" t="s">
        <v>61</v>
      </c>
      <c r="B35" s="35">
        <v>44698</v>
      </c>
      <c r="C35" s="36">
        <v>1</v>
      </c>
    </row>
    <row r="36" spans="1:3" x14ac:dyDescent="0.25">
      <c r="A36" s="34" t="s">
        <v>66</v>
      </c>
      <c r="B36" s="35">
        <v>33493.599999999999</v>
      </c>
      <c r="C36" s="36">
        <v>1</v>
      </c>
    </row>
    <row r="37" spans="1:3" x14ac:dyDescent="0.25">
      <c r="A37" s="34" t="s">
        <v>89</v>
      </c>
      <c r="B37" s="35">
        <v>46334.2</v>
      </c>
      <c r="C37" s="36">
        <v>1</v>
      </c>
    </row>
    <row r="38" spans="1:3" x14ac:dyDescent="0.25">
      <c r="A38" s="34" t="s">
        <v>65</v>
      </c>
      <c r="B38" s="35">
        <v>37054</v>
      </c>
      <c r="C38" s="36">
        <v>1</v>
      </c>
    </row>
    <row r="39" spans="1:3" x14ac:dyDescent="0.25">
      <c r="A39" s="34" t="s">
        <v>50</v>
      </c>
      <c r="B39" s="35">
        <v>37448.800000000003</v>
      </c>
      <c r="C39" s="36">
        <v>1</v>
      </c>
    </row>
    <row r="40" spans="1:3" x14ac:dyDescent="0.25">
      <c r="A40" s="34" t="s">
        <v>58</v>
      </c>
      <c r="B40" s="35">
        <v>36521.800000000003</v>
      </c>
      <c r="C40" s="36">
        <v>1</v>
      </c>
    </row>
    <row r="41" spans="1:3" x14ac:dyDescent="0.25">
      <c r="A41" s="34" t="s">
        <v>70</v>
      </c>
      <c r="B41" s="35">
        <v>31599</v>
      </c>
      <c r="C41" s="36">
        <v>1</v>
      </c>
    </row>
    <row r="42" spans="1:3" x14ac:dyDescent="0.25">
      <c r="A42" s="34" t="s">
        <v>76</v>
      </c>
      <c r="B42" s="35">
        <v>29372.1</v>
      </c>
      <c r="C42" s="36">
        <v>1</v>
      </c>
    </row>
    <row r="43" spans="1:3" x14ac:dyDescent="0.25">
      <c r="A43" s="34" t="s">
        <v>56</v>
      </c>
      <c r="B43" s="35">
        <v>69028</v>
      </c>
      <c r="C43" s="36">
        <v>1</v>
      </c>
    </row>
    <row r="44" spans="1:3" x14ac:dyDescent="0.25">
      <c r="A44" s="34" t="s">
        <v>55</v>
      </c>
      <c r="B44" s="35">
        <v>45274</v>
      </c>
      <c r="C44" s="36">
        <v>1</v>
      </c>
    </row>
    <row r="45" spans="1:3" x14ac:dyDescent="0.25">
      <c r="A45" s="34" t="s">
        <v>73</v>
      </c>
      <c r="B45" s="35">
        <v>32129.4</v>
      </c>
      <c r="C45" s="36">
        <v>1</v>
      </c>
    </row>
    <row r="46" spans="1:3" x14ac:dyDescent="0.25">
      <c r="A46" s="34" t="s">
        <v>72</v>
      </c>
      <c r="B46" s="35">
        <v>36638.199999999997</v>
      </c>
      <c r="C46" s="36">
        <v>1</v>
      </c>
    </row>
    <row r="47" spans="1:3" x14ac:dyDescent="0.25">
      <c r="A47" s="34" t="s">
        <v>159</v>
      </c>
      <c r="B47" s="35">
        <v>2063049.3</v>
      </c>
      <c r="C47" s="36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גליונות עבודה</vt:lpstr>
      </vt:variant>
      <vt:variant>
        <vt:i4>6</vt:i4>
      </vt:variant>
      <vt:variant>
        <vt:lpstr>תרשימים</vt:lpstr>
      </vt:variant>
      <vt:variant>
        <vt:i4>1</vt:i4>
      </vt:variant>
      <vt:variant>
        <vt:lpstr>טווחים בעלי שם</vt:lpstr>
      </vt:variant>
      <vt:variant>
        <vt:i4>3</vt:i4>
      </vt:variant>
    </vt:vector>
  </HeadingPairs>
  <TitlesOfParts>
    <vt:vector size="10" baseType="lpstr">
      <vt:lpstr>לקוחות</vt:lpstr>
      <vt:lpstr>נתוני עזר</vt:lpstr>
      <vt:lpstr>עידוד הצמיחה</vt:lpstr>
      <vt:lpstr>דוח נישומים</vt:lpstr>
      <vt:lpstr>נתוח מקורות הכנסה</vt:lpstr>
      <vt:lpstr>נתוח לקוחות</vt:lpstr>
      <vt:lpstr>התפלגות הכנסות</vt:lpstr>
      <vt:lpstr>'דוח נישומים'!Extract</vt:lpstr>
      <vt:lpstr>לקוחות!WPrint_Area_W</vt:lpstr>
      <vt:lpstr>'עידוד הצמיחה'!WPrint_Area_W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Adi Armoni</cp:lastModifiedBy>
  <cp:lastPrinted>2025-01-15T13:48:05Z</cp:lastPrinted>
  <dcterms:created xsi:type="dcterms:W3CDTF">2024-09-16T07:12:04Z</dcterms:created>
  <dcterms:modified xsi:type="dcterms:W3CDTF">2025-01-19T13:06:58Z</dcterms:modified>
</cp:coreProperties>
</file>